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240" yWindow="105" windowWidth="14805" windowHeight="8010" tabRatio="715"/>
  </bookViews>
  <sheets>
    <sheet name="Janvier" sheetId="34" r:id="rId1"/>
    <sheet name="Février" sheetId="12" r:id="rId2"/>
    <sheet name="Mars" sheetId="31" r:id="rId3"/>
    <sheet name="Avril" sheetId="35" r:id="rId4"/>
    <sheet name="Mai" sheetId="17" r:id="rId5"/>
    <sheet name="Juin" sheetId="3" r:id="rId6"/>
    <sheet name="Juillet" sheetId="36" r:id="rId7"/>
    <sheet name="Août" sheetId="5" r:id="rId8"/>
    <sheet name="Septembre" sheetId="37" r:id="rId9"/>
    <sheet name="Octobre" sheetId="38" r:id="rId10"/>
    <sheet name="Novembre" sheetId="39" r:id="rId11"/>
    <sheet name="Décembre" sheetId="29" r:id="rId12"/>
  </sheets>
  <externalReferences>
    <externalReference r:id="rId13"/>
  </externalReferences>
  <definedNames>
    <definedName name="Chemin" localSheetId="10">#REF!</definedName>
    <definedName name="Chemin">#REF!</definedName>
    <definedName name="User">#REF!</definedName>
  </definedNames>
  <calcPr calcId="145621"/>
</workbook>
</file>

<file path=xl/calcChain.xml><?xml version="1.0" encoding="utf-8"?>
<calcChain xmlns="http://schemas.openxmlformats.org/spreadsheetml/2006/main">
  <c r="H35" i="39" l="1"/>
  <c r="G35" i="39"/>
  <c r="D35" i="39"/>
  <c r="C35" i="39"/>
  <c r="H35" i="38" l="1"/>
  <c r="G35" i="38"/>
  <c r="D35" i="38"/>
  <c r="C35" i="38"/>
  <c r="H35" i="37" l="1"/>
  <c r="G35" i="37"/>
  <c r="D35" i="37"/>
  <c r="C35" i="37"/>
  <c r="H35" i="36" l="1"/>
  <c r="G35" i="36"/>
  <c r="D35" i="36"/>
  <c r="C35" i="36"/>
  <c r="H35" i="35" l="1"/>
  <c r="G35" i="35"/>
  <c r="D35" i="35"/>
  <c r="C35" i="35"/>
  <c r="H35" i="34" l="1"/>
  <c r="G35" i="34"/>
  <c r="D35" i="34"/>
  <c r="C35" i="34"/>
  <c r="H35" i="31" l="1"/>
  <c r="G35" i="31"/>
  <c r="D35" i="31"/>
  <c r="C35" i="31"/>
  <c r="H35" i="29" l="1"/>
  <c r="G35" i="29"/>
  <c r="D35" i="29"/>
  <c r="C35" i="29"/>
  <c r="H35" i="5" l="1"/>
  <c r="G35" i="5"/>
  <c r="D18" i="5"/>
  <c r="D17" i="5"/>
  <c r="C16" i="5"/>
  <c r="C15" i="5"/>
  <c r="D14" i="5"/>
  <c r="D13" i="5"/>
  <c r="C12" i="5"/>
  <c r="C8" i="5"/>
  <c r="C35" i="5" s="1"/>
  <c r="D5" i="5"/>
  <c r="D4" i="5"/>
  <c r="D35" i="5" s="1"/>
  <c r="C4" i="5"/>
  <c r="H35" i="3" l="1"/>
  <c r="G35" i="3"/>
  <c r="D13" i="3"/>
  <c r="D12" i="3"/>
  <c r="C11" i="3"/>
  <c r="C35" i="3" s="1"/>
  <c r="D10" i="3"/>
  <c r="C8" i="3"/>
  <c r="C7" i="3"/>
  <c r="D6" i="3"/>
  <c r="D35" i="3" s="1"/>
</calcChain>
</file>

<file path=xl/sharedStrings.xml><?xml version="1.0" encoding="utf-8"?>
<sst xmlns="http://schemas.openxmlformats.org/spreadsheetml/2006/main" count="330" uniqueCount="30">
  <si>
    <t>Dépenses</t>
  </si>
  <si>
    <t>Alain</t>
  </si>
  <si>
    <t>Martine</t>
  </si>
  <si>
    <t>Repas pris chez Alain</t>
  </si>
  <si>
    <t>Calculs</t>
  </si>
  <si>
    <t>Date</t>
  </si>
  <si>
    <t>Montant 1</t>
  </si>
  <si>
    <t>Montant 2</t>
  </si>
  <si>
    <t>Repas 1</t>
  </si>
  <si>
    <t>Repas 2</t>
  </si>
  <si>
    <t>Parametre</t>
  </si>
  <si>
    <t>Valeur</t>
  </si>
  <si>
    <t>Précédente valeur du stock</t>
  </si>
  <si>
    <t>Valeur actuelle du stock</t>
  </si>
  <si>
    <t>Déstockage</t>
  </si>
  <si>
    <t>Frais</t>
  </si>
  <si>
    <t>Ancien prix</t>
  </si>
  <si>
    <t>Nb Repas</t>
  </si>
  <si>
    <t>Tendance de prix</t>
  </si>
  <si>
    <t>Nouveau prix</t>
  </si>
  <si>
    <t>Situation de Martine</t>
  </si>
  <si>
    <t>Crédit / débit initial</t>
  </si>
  <si>
    <t>Nombre de repas dûs</t>
  </si>
  <si>
    <t>Valeur des 22 repas</t>
  </si>
  <si>
    <t>Frais engagés</t>
  </si>
  <si>
    <t>Crédit / débit final</t>
  </si>
  <si>
    <t>Totaux</t>
  </si>
  <si>
    <t>Valeur des 16 repas</t>
  </si>
  <si>
    <t>Valeur des 0 repas</t>
  </si>
  <si>
    <t>Valeur des 8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</si>
</sst>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\ &quot;€&quot;;[Red]\-#,##0.00\ &quot;€&quot;"/>
    <numFmt numFmtId="165" formatCode="[$-F800]dddd\,\ mmmm\ dd\,\ yyyy"/>
    <numFmt numFmtId="166" formatCode="#,##0.00\ &quot;€&quot;"/>
    <numFmt numFmtId="167" formatCode="#,##0_ ;[Red]\-#,##0\ "/>
    <numFmt numFmtId="168" formatCode="#,##0.00\ \€;[Red]\-#,##0.00\ \€"/>
    <numFmt numFmtId="169" formatCode="#,##0;[Red]\-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A7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left" vertical="center" indent="1"/>
    </xf>
    <xf numFmtId="166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 vertical="center" inden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right" vertical="center" indent="1"/>
    </xf>
    <xf numFmtId="0" fontId="1" fillId="3" borderId="2" xfId="0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left" vertical="center" indent="1"/>
    </xf>
    <xf numFmtId="166" fontId="2" fillId="0" borderId="8" xfId="0" applyNumberFormat="1" applyFont="1" applyFill="1" applyBorder="1" applyAlignment="1">
      <alignment horizontal="left" vertical="center" indent="1"/>
    </xf>
    <xf numFmtId="166" fontId="2" fillId="0" borderId="9" xfId="0" applyNumberFormat="1" applyFont="1" applyFill="1" applyBorder="1" applyAlignment="1">
      <alignment horizontal="left" vertical="center" indent="1"/>
    </xf>
    <xf numFmtId="165" fontId="2" fillId="0" borderId="10" xfId="0" applyNumberFormat="1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165" fontId="2" fillId="0" borderId="13" xfId="0" applyNumberFormat="1" applyFont="1" applyFill="1" applyBorder="1" applyAlignment="1">
      <alignment horizontal="left" vertical="center" indent="1"/>
    </xf>
    <xf numFmtId="166" fontId="2" fillId="0" borderId="14" xfId="0" applyNumberFormat="1" applyFont="1" applyFill="1" applyBorder="1" applyAlignment="1">
      <alignment horizontal="center" vertical="center"/>
    </xf>
    <xf numFmtId="166" fontId="2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indent="1"/>
    </xf>
    <xf numFmtId="165" fontId="2" fillId="0" borderId="18" xfId="0" applyNumberFormat="1" applyFont="1" applyFill="1" applyBorder="1" applyAlignment="1">
      <alignment horizontal="left" vertical="center" indent="1"/>
    </xf>
    <xf numFmtId="166" fontId="2" fillId="0" borderId="19" xfId="0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indent="1"/>
    </xf>
    <xf numFmtId="166" fontId="2" fillId="0" borderId="21" xfId="0" applyNumberFormat="1" applyFont="1" applyFill="1" applyBorder="1" applyAlignment="1">
      <alignment horizontal="left" vertical="center" indent="1"/>
    </xf>
    <xf numFmtId="167" fontId="2" fillId="0" borderId="22" xfId="0" applyNumberFormat="1" applyFont="1" applyFill="1" applyBorder="1" applyAlignment="1">
      <alignment horizontal="center" vertical="center"/>
    </xf>
    <xf numFmtId="14" fontId="2" fillId="0" borderId="21" xfId="0" applyNumberFormat="1" applyFont="1" applyFill="1" applyBorder="1" applyAlignment="1">
      <alignment horizontal="left" vertical="center" indent="1"/>
    </xf>
    <xf numFmtId="165" fontId="2" fillId="0" borderId="23" xfId="0" applyNumberFormat="1" applyFont="1" applyFill="1" applyBorder="1" applyAlignment="1">
      <alignment horizontal="left" vertical="center" indent="1"/>
    </xf>
    <xf numFmtId="166" fontId="2" fillId="0" borderId="24" xfId="0" applyNumberFormat="1" applyFont="1" applyFill="1" applyBorder="1" applyAlignment="1">
      <alignment horizontal="center" vertical="center"/>
    </xf>
    <xf numFmtId="166" fontId="2" fillId="0" borderId="25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left" vertical="center" indent="1"/>
    </xf>
    <xf numFmtId="166" fontId="2" fillId="4" borderId="27" xfId="0" applyNumberFormat="1" applyFont="1" applyFill="1" applyBorder="1" applyAlignment="1">
      <alignment horizontal="center" vertical="center"/>
    </xf>
    <xf numFmtId="166" fontId="2" fillId="4" borderId="2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0" borderId="29" xfId="0" applyNumberFormat="1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8" fontId="2" fillId="0" borderId="14" xfId="0" applyNumberFormat="1" applyFont="1" applyFill="1" applyBorder="1" applyAlignment="1">
      <alignment horizontal="center" vertical="center"/>
    </xf>
    <xf numFmtId="168" fontId="2" fillId="0" borderId="15" xfId="0" applyNumberFormat="1" applyFont="1" applyFill="1" applyBorder="1" applyAlignment="1">
      <alignment horizontal="center" vertical="center"/>
    </xf>
    <xf numFmtId="168" fontId="2" fillId="0" borderId="17" xfId="0" applyNumberFormat="1" applyFont="1" applyFill="1" applyBorder="1" applyAlignment="1">
      <alignment horizontal="center" vertical="center"/>
    </xf>
    <xf numFmtId="168" fontId="2" fillId="0" borderId="19" xfId="0" applyNumberFormat="1" applyFont="1" applyFill="1" applyBorder="1" applyAlignment="1">
      <alignment horizontal="center" vertical="center"/>
    </xf>
    <xf numFmtId="168" fontId="2" fillId="0" borderId="20" xfId="0" applyNumberFormat="1" applyFont="1" applyFill="1" applyBorder="1" applyAlignment="1">
      <alignment horizontal="center" vertical="center"/>
    </xf>
    <xf numFmtId="168" fontId="2" fillId="0" borderId="22" xfId="0" applyNumberFormat="1" applyFont="1" applyFill="1" applyBorder="1" applyAlignment="1">
      <alignment horizontal="center" vertical="center"/>
    </xf>
    <xf numFmtId="169" fontId="2" fillId="0" borderId="22" xfId="0" applyNumberFormat="1" applyFont="1" applyFill="1" applyBorder="1" applyAlignment="1">
      <alignment horizontal="center" vertical="center"/>
    </xf>
    <xf numFmtId="168" fontId="2" fillId="0" borderId="24" xfId="0" applyNumberFormat="1" applyFont="1" applyFill="1" applyBorder="1" applyAlignment="1">
      <alignment horizontal="center" vertical="center"/>
    </xf>
    <xf numFmtId="168" fontId="2" fillId="0" borderId="25" xfId="0" applyNumberFormat="1" applyFont="1" applyFill="1" applyBorder="1" applyAlignment="1">
      <alignment horizontal="center" vertical="center"/>
    </xf>
    <xf numFmtId="168" fontId="2" fillId="4" borderId="27" xfId="0" applyNumberFormat="1" applyFont="1" applyFill="1" applyBorder="1" applyAlignment="1">
      <alignment horizontal="center" vertical="center"/>
    </xf>
    <xf numFmtId="168" fontId="2" fillId="4" borderId="2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340"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&quot;€&quot;"/>
      <fill>
        <patternFill patternType="none">
          <fgColor indexed="64"/>
          <bgColor indexed="65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&quot;€&quot;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&quot;€&quot;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&quot;€&quot;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8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5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s%20Devellopements\DevScoubidou\Scoubido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Couls"/>
      <sheetName val="Mois en cours"/>
      <sheetName val="Stock"/>
      <sheetName val="Congel Cave"/>
      <sheetName val="Congel Cuisine"/>
      <sheetName val="Liste"/>
      <sheetName val="Autres"/>
      <sheetName val="Configs"/>
      <sheetName val="AffVars"/>
      <sheetName val="Nov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9" name="ExFrais30" displayName="ExFrais30" ref="B3:D35" totalsRowCount="1" headerRowDxfId="339" dataDxfId="337" totalsRowDxfId="335" headerRowBorderDxfId="338" tableBorderDxfId="336">
  <autoFilter ref="B3:D34"/>
  <tableColumns count="3">
    <tableColumn id="1" name="Date" totalsRowLabel="Totaux" dataDxfId="334" totalsRowDxfId="333"/>
    <tableColumn id="2" name="Montant 1" totalsRowFunction="sum" dataDxfId="332" totalsRowDxfId="331"/>
    <tableColumn id="3" name="Montant 2" totalsRowFunction="sum" dataDxfId="330" totalsRowDxfId="32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38" name="ExRepas39" displayName="ExRepas39" ref="F3:H35" totalsRowCount="1" headerRowDxfId="260" dataDxfId="258" totalsRowDxfId="256" headerRowBorderDxfId="259" tableBorderDxfId="257">
  <autoFilter ref="F3:H34"/>
  <tableColumns count="3">
    <tableColumn id="1" name="Date" totalsRowLabel="Totaux" dataDxfId="255" totalsRowDxfId="254"/>
    <tableColumn id="2" name="Repas 1" totalsRowFunction="sum" dataDxfId="253" totalsRowDxfId="252"/>
    <tableColumn id="3" name="Repas 2" totalsRowFunction="sum" dataDxfId="251" totalsRowDxfId="250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39" name="ExPrxRep40" displayName="ExPrxRep40" ref="J3:K11" totalsRowShown="0" headerRowDxfId="249" dataDxfId="247" headerRowBorderDxfId="248" tableBorderDxfId="246">
  <autoFilter ref="J3:K11"/>
  <tableColumns count="2">
    <tableColumn id="1" name="Parametre" dataDxfId="245"/>
    <tableColumn id="2" name="Valeur" dataDxfId="244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40" name="ExSituMar41" displayName="ExSituMar41" ref="J14:K19" totalsRowShown="0" headerRowDxfId="243" dataDxfId="241" headerRowBorderDxfId="242" tableBorderDxfId="240">
  <autoFilter ref="J14:K19"/>
  <tableColumns count="2">
    <tableColumn id="1" name="Parametre" dataDxfId="239"/>
    <tableColumn id="2" name="Valeur" dataDxfId="238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1" name="ExFrais_1" displayName="ExFrais_1" ref="B3:D35" totalsRowCount="1" headerRowDxfId="237" dataDxfId="235" totalsRowDxfId="233" headerRowBorderDxfId="236" tableBorderDxfId="234">
  <autoFilter ref="B3:D34"/>
  <tableColumns count="3">
    <tableColumn id="1" name="Date" totalsRowLabel="Totaux" dataDxfId="232" totalsRowDxfId="231"/>
    <tableColumn id="2" name="Montant 1" totalsRowFunction="sum" dataDxfId="230" totalsRowDxfId="229"/>
    <tableColumn id="3" name="Montant 2" totalsRowFunction="sum" dataDxfId="228" totalsRowDxfId="227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2" name="ExRepas_1" displayName="ExRepas_1" ref="F3:H35" totalsRowCount="1" headerRowDxfId="226" dataDxfId="224" totalsRowDxfId="222" headerRowBorderDxfId="225" tableBorderDxfId="223">
  <autoFilter ref="F3:H34"/>
  <tableColumns count="3">
    <tableColumn id="1" name="Date" totalsRowLabel="Totaux" dataDxfId="221" totalsRowDxfId="220"/>
    <tableColumn id="2" name="Repas 1" totalsRowFunction="sum" dataDxfId="219" totalsRowDxfId="218"/>
    <tableColumn id="3" name="Repas 2" totalsRowFunction="sum" dataDxfId="217" totalsRowDxfId="21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3" name="ExPrxRep_1" displayName="ExPrxRep_1" ref="J3:K11" totalsRowShown="0" headerRowDxfId="215" dataDxfId="213" headerRowBorderDxfId="214" tableBorderDxfId="212">
  <autoFilter ref="J3:K11"/>
  <tableColumns count="2">
    <tableColumn id="1" name="Parametre" dataDxfId="211"/>
    <tableColumn id="2" name="Valeur" dataDxfId="210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4" name="ExSituMar_1" displayName="ExSituMar_1" ref="J14:K19" totalsRowShown="0" headerRowDxfId="209" dataDxfId="207" headerRowBorderDxfId="208" tableBorderDxfId="206">
  <autoFilter ref="J14:K19"/>
  <tableColumns count="2">
    <tableColumn id="1" name="Parametre" dataDxfId="205"/>
    <tableColumn id="2" name="Valeur" dataDxfId="204"/>
  </tableColumns>
  <tableStyleInfo name="TableStyleMedium10" showFirstColumn="0" showLastColumn="0" showRowStripes="1" showColumnStripes="0"/>
</table>
</file>

<file path=xl/tables/table17.xml><?xml version="1.0" encoding="utf-8"?>
<table xmlns="http://schemas.openxmlformats.org/spreadsheetml/2006/main" id="5" name="ExFrais6" displayName="ExFrais6" ref="B3:D35" totalsRowCount="1" headerRowDxfId="203" dataDxfId="201" totalsRowDxfId="199" headerRowBorderDxfId="202" tableBorderDxfId="200">
  <autoFilter ref="B3:D34"/>
  <tableColumns count="3">
    <tableColumn id="1" name="Date" totalsRowLabel="Totaux" dataDxfId="198" totalsRowDxfId="197"/>
    <tableColumn id="2" name="Montant 1" totalsRowFunction="sum" dataDxfId="196" totalsRowDxfId="195"/>
    <tableColumn id="3" name="Montant 2" totalsRowFunction="sum" dataDxfId="194" totalsRowDxfId="193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6" name="ExRepas7" displayName="ExRepas7" ref="F3:H35" totalsRowCount="1" headerRowDxfId="192" dataDxfId="190" totalsRowDxfId="188" headerRowBorderDxfId="191" tableBorderDxfId="189">
  <autoFilter ref="F3:H34"/>
  <tableColumns count="3">
    <tableColumn id="1" name="Date" totalsRowLabel="Totaux" dataDxfId="187" totalsRowDxfId="186"/>
    <tableColumn id="2" name="Repas 1" totalsRowFunction="sum" dataDxfId="185" totalsRowDxfId="184"/>
    <tableColumn id="3" name="Repas 2" totalsRowFunction="sum" dataDxfId="183" totalsRowDxfId="182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7" name="ExPrxRep8" displayName="ExPrxRep8" ref="J3:K11" totalsRowShown="0" headerRowDxfId="181" dataDxfId="179" headerRowBorderDxfId="180" tableBorderDxfId="178">
  <autoFilter ref="J3:K11"/>
  <tableColumns count="2">
    <tableColumn id="1" name="Parametre" dataDxfId="177"/>
    <tableColumn id="2" name="Valeur" dataDxfId="17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0" name="ExRepas31" displayName="ExRepas31" ref="F3:H35" totalsRowCount="1" headerRowDxfId="328" dataDxfId="326" totalsRowDxfId="324" headerRowBorderDxfId="327" tableBorderDxfId="325">
  <autoFilter ref="F3:H34"/>
  <tableColumns count="3">
    <tableColumn id="1" name="Date" totalsRowLabel="Totaux" dataDxfId="323" totalsRowDxfId="322"/>
    <tableColumn id="2" name="Repas 1" totalsRowFunction="sum" dataDxfId="321" totalsRowDxfId="320"/>
    <tableColumn id="3" name="Repas 2" totalsRowFunction="sum" dataDxfId="319" totalsRowDxfId="318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8" name="ExSituMar9" displayName="ExSituMar9" ref="J14:K19" totalsRowShown="0" headerRowDxfId="175" dataDxfId="173" headerRowBorderDxfId="174" tableBorderDxfId="172">
  <autoFilter ref="J14:K19"/>
  <tableColumns count="2">
    <tableColumn id="1" name="Parametre" dataDxfId="171"/>
    <tableColumn id="2" name="Valeur" dataDxfId="170"/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id="9" name="ExFrais_110" displayName="ExFrais_110" ref="B3:D35" totalsRowCount="1" headerRowDxfId="169" dataDxfId="167" totalsRowDxfId="165" headerRowBorderDxfId="168" tableBorderDxfId="166">
  <autoFilter ref="B3:D34"/>
  <tableColumns count="3">
    <tableColumn id="1" name="Date" totalsRowLabel="Totaux" dataDxfId="164" totalsRowDxfId="163"/>
    <tableColumn id="2" name="Montant 1" totalsRowFunction="sum" dataDxfId="162" totalsRowDxfId="161">
      <calculatedColumnFormula>5.2+45.47-3.19</calculatedColumnFormula>
    </tableColumn>
    <tableColumn id="3" name="Montant 2" totalsRowFunction="sum" dataDxfId="160" totalsRowDxfId="159">
      <calculatedColumnFormula>4.19-0.64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10" name="ExRepas_111" displayName="ExRepas_111" ref="F3:H35" totalsRowCount="1" headerRowDxfId="158" dataDxfId="156" totalsRowDxfId="154" headerRowBorderDxfId="157" tableBorderDxfId="155">
  <autoFilter ref="F3:H34"/>
  <tableColumns count="3">
    <tableColumn id="1" name="Date" totalsRowLabel="Totaux" dataDxfId="153" totalsRowDxfId="152"/>
    <tableColumn id="2" name="Repas 1" totalsRowFunction="sum" dataDxfId="151" totalsRowDxfId="150"/>
    <tableColumn id="3" name="Repas 2" totalsRowFunction="sum" dataDxfId="149" totalsRowDxfId="148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11" name="ExPrxRep_112" displayName="ExPrxRep_112" ref="J3:K11" totalsRowShown="0" headerRowDxfId="147" dataDxfId="145" headerRowBorderDxfId="146" tableBorderDxfId="144">
  <autoFilter ref="J3:K11"/>
  <tableColumns count="2">
    <tableColumn id="1" name="Parametre" dataDxfId="143"/>
    <tableColumn id="2" name="Valeur" dataDxfId="142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12" name="ExSituMar_113" displayName="ExSituMar_113" ref="J14:K19" totalsRowShown="0" headerRowDxfId="141" dataDxfId="139" headerRowBorderDxfId="140" tableBorderDxfId="138">
  <autoFilter ref="J14:K19"/>
  <tableColumns count="2">
    <tableColumn id="1" name="Parametre" dataDxfId="137"/>
    <tableColumn id="2" name="Valeur" dataDxfId="136"/>
  </tableColumns>
  <tableStyleInfo name="TableStyleMedium10" showFirstColumn="0" showLastColumn="0" showRowStripes="1" showColumnStripes="0"/>
</table>
</file>

<file path=xl/tables/table25.xml><?xml version="1.0" encoding="utf-8"?>
<table xmlns="http://schemas.openxmlformats.org/spreadsheetml/2006/main" id="13" name="ExFrais14" displayName="ExFrais14" ref="B3:D35" totalsRowCount="1" headerRowDxfId="135" dataDxfId="133" totalsRowDxfId="131" headerRowBorderDxfId="134" tableBorderDxfId="132">
  <autoFilter ref="B3:D34"/>
  <tableColumns count="3">
    <tableColumn id="1" name="Date" totalsRowLabel="Totaux" dataDxfId="130" totalsRowDxfId="129"/>
    <tableColumn id="2" name="Montant 1" totalsRowFunction="sum" dataDxfId="128" totalsRowDxfId="127"/>
    <tableColumn id="3" name="Montant 2" totalsRowFunction="sum" dataDxfId="126" totalsRowDxfId="125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14" name="ExRepas15" displayName="ExRepas15" ref="F3:H35" totalsRowCount="1" headerRowDxfId="124" dataDxfId="122" totalsRowDxfId="120" headerRowBorderDxfId="123" tableBorderDxfId="121">
  <autoFilter ref="F3:H34"/>
  <tableColumns count="3">
    <tableColumn id="1" name="Date" totalsRowLabel="Totaux" dataDxfId="119" totalsRowDxfId="118"/>
    <tableColumn id="2" name="Repas 1" totalsRowFunction="sum" dataDxfId="117" totalsRowDxfId="116"/>
    <tableColumn id="3" name="Repas 2" totalsRowFunction="sum" dataDxfId="115" totalsRowDxfId="114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15" name="ExPrxRep16" displayName="ExPrxRep16" ref="J3:K11" totalsRowShown="0" headerRowDxfId="113" dataDxfId="111" headerRowBorderDxfId="112" tableBorderDxfId="110">
  <autoFilter ref="J3:K11"/>
  <tableColumns count="2">
    <tableColumn id="1" name="Parametre" dataDxfId="109"/>
    <tableColumn id="2" name="Valeur" dataDxfId="108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16" name="ExSituMar17" displayName="ExSituMar17" ref="J14:K19" totalsRowShown="0" headerRowDxfId="107" dataDxfId="105" headerRowBorderDxfId="106" tableBorderDxfId="104">
  <autoFilter ref="J14:K19"/>
  <tableColumns count="2">
    <tableColumn id="1" name="Parametre" dataDxfId="103"/>
    <tableColumn id="2" name="Valeur" dataDxfId="102"/>
  </tableColumns>
  <tableStyleInfo name="TableStyleMedium10" showFirstColumn="0" showLastColumn="0" showRowStripes="1" showColumnStripes="0"/>
</table>
</file>

<file path=xl/tables/table29.xml><?xml version="1.0" encoding="utf-8"?>
<table xmlns="http://schemas.openxmlformats.org/spreadsheetml/2006/main" id="17" name="ExFrais18" displayName="ExFrais18" ref="B3:D35" totalsRowCount="1" headerRowDxfId="101" dataDxfId="99" totalsRowDxfId="97" headerRowBorderDxfId="100" tableBorderDxfId="98">
  <autoFilter ref="B3:D34"/>
  <tableColumns count="3">
    <tableColumn id="1" name="Date" totalsRowLabel="Totaux" dataDxfId="96" totalsRowDxfId="95"/>
    <tableColumn id="2" name="Montant 1" totalsRowFunction="sum" dataDxfId="94" totalsRowDxfId="93"/>
    <tableColumn id="3" name="Montant 2" totalsRowFunction="sum" dataDxfId="92" totalsRowDxfId="9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1" name="ExPrxRep32" displayName="ExPrxRep32" ref="J3:K11" totalsRowShown="0" headerRowDxfId="317" dataDxfId="315" headerRowBorderDxfId="316" tableBorderDxfId="314">
  <autoFilter ref="J3:K11"/>
  <tableColumns count="2">
    <tableColumn id="1" name="Parametre" dataDxfId="313"/>
    <tableColumn id="2" name="Valeur" dataDxfId="312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18" name="ExRepas19" displayName="ExRepas19" ref="F3:H35" totalsRowCount="1" headerRowDxfId="90" dataDxfId="88" totalsRowDxfId="86" headerRowBorderDxfId="89" tableBorderDxfId="87">
  <autoFilter ref="F3:H34"/>
  <tableColumns count="3">
    <tableColumn id="1" name="Date" totalsRowLabel="Totaux" dataDxfId="85" totalsRowDxfId="84"/>
    <tableColumn id="2" name="Repas 1" totalsRowFunction="sum" dataDxfId="83" totalsRowDxfId="82"/>
    <tableColumn id="3" name="Repas 2" totalsRowFunction="sum" dataDxfId="81" totalsRowDxfId="80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19" name="ExPrxRep20" displayName="ExPrxRep20" ref="J3:K11" totalsRowShown="0" headerRowDxfId="79" dataDxfId="77" headerRowBorderDxfId="78" tableBorderDxfId="76">
  <autoFilter ref="J3:K11"/>
  <tableColumns count="2">
    <tableColumn id="1" name="Parametre" dataDxfId="75"/>
    <tableColumn id="2" name="Valeur" dataDxfId="74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20" name="ExSituMar21" displayName="ExSituMar21" ref="J14:K19" totalsRowShown="0" headerRowDxfId="73" dataDxfId="71" headerRowBorderDxfId="72" tableBorderDxfId="70">
  <autoFilter ref="J14:K19"/>
  <tableColumns count="2">
    <tableColumn id="1" name="Parametre" dataDxfId="69"/>
    <tableColumn id="2" name="Valeur" dataDxfId="68"/>
  </tableColumns>
  <tableStyleInfo name="TableStyleMedium10" showFirstColumn="0" showLastColumn="0" showRowStripes="1" showColumnStripes="0"/>
</table>
</file>

<file path=xl/tables/table33.xml><?xml version="1.0" encoding="utf-8"?>
<table xmlns="http://schemas.openxmlformats.org/spreadsheetml/2006/main" id="25" name="ExFrais26" displayName="ExFrais26" ref="B3:D35" totalsRowCount="1" headerRowDxfId="33" dataDxfId="32" totalsRowDxfId="31" headerRowBorderDxfId="29" tableBorderDxfId="30">
  <autoFilter ref="B3:D34"/>
  <tableColumns count="3">
    <tableColumn id="1" name="Date" totalsRowLabel="Totaux" dataDxfId="27" totalsRowDxfId="28"/>
    <tableColumn id="2" name="Montant 1" totalsRowFunction="sum" dataDxfId="25" totalsRowDxfId="26"/>
    <tableColumn id="3" name="Montant 2" totalsRowFunction="sum" dataDxfId="23" totalsRowDxfId="24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26" name="ExRepas27" displayName="ExRepas27" ref="F3:H35" totalsRowCount="1" headerRowDxfId="22" dataDxfId="21" totalsRowDxfId="20" headerRowBorderDxfId="18" tableBorderDxfId="19">
  <autoFilter ref="F3:H34"/>
  <tableColumns count="3">
    <tableColumn id="1" name="Date" totalsRowLabel="Totaux" dataDxfId="16" totalsRowDxfId="17"/>
    <tableColumn id="2" name="Repas 1" totalsRowFunction="sum" dataDxfId="14" totalsRowDxfId="15"/>
    <tableColumn id="3" name="Repas 2" totalsRowFunction="sum" dataDxfId="12" totalsRowDxfId="13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27" name="ExPrxRep28" displayName="ExPrxRep28" ref="J3:K11" totalsRowShown="0" headerRowDxfId="11" dataDxfId="10" headerRowBorderDxfId="8" tableBorderDxfId="9">
  <autoFilter ref="J3:K11"/>
  <tableColumns count="2">
    <tableColumn id="1" name="Parametre" dataDxfId="7"/>
    <tableColumn id="2" name="Valeur" dataDxfId="6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28" name="ExSituMar29" displayName="ExSituMar29" ref="J14:K19" totalsRowShown="0" headerRowDxfId="5" dataDxfId="4" headerRowBorderDxfId="2" tableBorderDxfId="3">
  <autoFilter ref="J14:K19"/>
  <tableColumns count="2">
    <tableColumn id="1" name="Parametre" dataDxfId="1"/>
    <tableColumn id="2" name="Valeur" dataDxfId="0"/>
  </tableColumns>
  <tableStyleInfo name="TableStyleMedium10" showFirstColumn="0" showLastColumn="0" showRowStripes="1" showColumnStripes="0"/>
</table>
</file>

<file path=xl/tables/table37.xml><?xml version="1.0" encoding="utf-8"?>
<table xmlns="http://schemas.openxmlformats.org/spreadsheetml/2006/main" id="21" name="ExFrais" displayName="ExFrais" ref="B3:D35" totalsRowCount="1" headerRowDxfId="67" dataDxfId="65" totalsRowDxfId="63" headerRowBorderDxfId="66" tableBorderDxfId="64">
  <autoFilter ref="B3:D34"/>
  <tableColumns count="3">
    <tableColumn id="1" name="Date" totalsRowLabel="Totaux" dataDxfId="62" totalsRowDxfId="61"/>
    <tableColumn id="2" name="Montant 1" totalsRowFunction="sum" dataDxfId="60" totalsRowDxfId="59"/>
    <tableColumn id="3" name="Montant 2" totalsRowFunction="sum" dataDxfId="58" totalsRowDxfId="57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22" name="ExRepas" displayName="ExRepas" ref="F3:H35" totalsRowCount="1" headerRowDxfId="56" dataDxfId="54" totalsRowDxfId="52" headerRowBorderDxfId="55" tableBorderDxfId="53">
  <autoFilter ref="F3:H34"/>
  <tableColumns count="3">
    <tableColumn id="1" name="Date" totalsRowLabel="Totaux" dataDxfId="51" totalsRowDxfId="50"/>
    <tableColumn id="2" name="Repas 1" totalsRowFunction="sum" dataDxfId="49" totalsRowDxfId="48"/>
    <tableColumn id="3" name="Repas 2" totalsRowFunction="sum" dataDxfId="47" totalsRowDxfId="46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23" name="ExPrxRep" displayName="ExPrxRep" ref="J3:K11" totalsRowShown="0" headerRowDxfId="45" dataDxfId="43" headerRowBorderDxfId="44" tableBorderDxfId="42">
  <autoFilter ref="J3:K11"/>
  <tableColumns count="2">
    <tableColumn id="1" name="Parametre" dataDxfId="41"/>
    <tableColumn id="2" name="Valeur" dataDxfId="4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2" name="ExSituMar33" displayName="ExSituMar33" ref="J14:K19" totalsRowShown="0" headerRowDxfId="311" dataDxfId="309" headerRowBorderDxfId="310" tableBorderDxfId="308">
  <autoFilter ref="J14:K19"/>
  <tableColumns count="2">
    <tableColumn id="1" name="Parametre" dataDxfId="307"/>
    <tableColumn id="2" name="Valeur" dataDxfId="306"/>
  </tableColumns>
  <tableStyleInfo name="TableStyleMedium10" showFirstColumn="0" showLastColumn="0" showRowStripes="1" showColumnStripes="0"/>
</table>
</file>

<file path=xl/tables/table40.xml><?xml version="1.0" encoding="utf-8"?>
<table xmlns="http://schemas.openxmlformats.org/spreadsheetml/2006/main" id="24" name="ExSituMar" displayName="ExSituMar" ref="J14:K19" totalsRowShown="0" headerRowDxfId="39" dataDxfId="37" headerRowBorderDxfId="38" tableBorderDxfId="36">
  <autoFilter ref="J14:K19"/>
  <tableColumns count="2">
    <tableColumn id="1" name="Parametre" dataDxfId="35"/>
    <tableColumn id="2" name="Valeur" dataDxfId="34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33" name="ExFrais34" displayName="ExFrais34" ref="B3:D35" totalsRowCount="1" headerRowDxfId="305" dataDxfId="303" totalsRowDxfId="301" headerRowBorderDxfId="304" tableBorderDxfId="302">
  <autoFilter ref="B3:D34"/>
  <tableColumns count="3">
    <tableColumn id="1" name="Date" totalsRowLabel="Totaux" dataDxfId="300" totalsRowDxfId="299"/>
    <tableColumn id="2" name="Montant 1" totalsRowFunction="sum" dataDxfId="298" totalsRowDxfId="297"/>
    <tableColumn id="3" name="Montant 2" totalsRowFunction="sum" dataDxfId="296" totalsRowDxfId="29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4" name="ExRepas35" displayName="ExRepas35" ref="F3:H35" totalsRowCount="1" headerRowDxfId="294" dataDxfId="292" totalsRowDxfId="290" headerRowBorderDxfId="293" tableBorderDxfId="291">
  <autoFilter ref="F3:H34"/>
  <tableColumns count="3">
    <tableColumn id="1" name="Date" totalsRowLabel="Totaux" dataDxfId="289" totalsRowDxfId="288"/>
    <tableColumn id="2" name="Repas 1" totalsRowFunction="sum" dataDxfId="287" totalsRowDxfId="286"/>
    <tableColumn id="3" name="Repas 2" totalsRowFunction="sum" dataDxfId="285" totalsRowDxfId="28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35" name="ExPrxRep36" displayName="ExPrxRep36" ref="J3:K11" totalsRowShown="0" headerRowDxfId="283" dataDxfId="281" headerRowBorderDxfId="282" tableBorderDxfId="280">
  <autoFilter ref="J3:K11"/>
  <tableColumns count="2">
    <tableColumn id="1" name="Parametre" dataDxfId="279"/>
    <tableColumn id="2" name="Valeur" dataDxfId="27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36" name="ExSituMar37" displayName="ExSituMar37" ref="J14:K19" totalsRowShown="0" headerRowDxfId="277" dataDxfId="275" headerRowBorderDxfId="276" tableBorderDxfId="274">
  <autoFilter ref="J14:K19"/>
  <tableColumns count="2">
    <tableColumn id="1" name="Parametre" dataDxfId="273"/>
    <tableColumn id="2" name="Valeur" dataDxfId="272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37" name="ExFrais38" displayName="ExFrais38" ref="B3:D35" totalsRowCount="1" headerRowDxfId="271" dataDxfId="269" totalsRowDxfId="267" headerRowBorderDxfId="270" tableBorderDxfId="268">
  <autoFilter ref="B3:D34"/>
  <tableColumns count="3">
    <tableColumn id="1" name="Date" totalsRowLabel="Totaux" dataDxfId="266" totalsRowDxfId="265"/>
    <tableColumn id="2" name="Montant 1" totalsRowFunction="sum" dataDxfId="264" totalsRowDxfId="263"/>
    <tableColumn id="3" name="Montant 2" totalsRowFunction="sum" dataDxfId="262" totalsRowDxfId="26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4" Type="http://schemas.openxmlformats.org/officeDocument/2006/relationships/table" Target="../tables/table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4" Type="http://schemas.openxmlformats.org/officeDocument/2006/relationships/table" Target="../tables/table4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4" Type="http://schemas.openxmlformats.org/officeDocument/2006/relationships/table" Target="../tables/table2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tabSelected="1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7.71093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45627</v>
      </c>
      <c r="G4" s="22"/>
      <c r="H4" s="23"/>
      <c r="J4" s="24" t="s">
        <v>12</v>
      </c>
      <c r="K4" s="50">
        <v>777.834791666667</v>
      </c>
    </row>
    <row r="5" spans="2:11" ht="15" customHeight="1" x14ac:dyDescent="0.25">
      <c r="B5" s="25"/>
      <c r="C5" s="51"/>
      <c r="D5" s="52"/>
      <c r="F5" s="25">
        <v>45628</v>
      </c>
      <c r="G5" s="28"/>
      <c r="H5" s="29"/>
      <c r="J5" s="30" t="s">
        <v>13</v>
      </c>
      <c r="K5" s="53">
        <v>777.83479166666689</v>
      </c>
    </row>
    <row r="6" spans="2:11" ht="15" customHeight="1" x14ac:dyDescent="0.25">
      <c r="B6" s="25"/>
      <c r="C6" s="51"/>
      <c r="D6" s="52"/>
      <c r="F6" s="25">
        <v>45629</v>
      </c>
      <c r="G6" s="28"/>
      <c r="H6" s="29"/>
      <c r="J6" s="31" t="s">
        <v>14</v>
      </c>
      <c r="K6" s="53">
        <v>0</v>
      </c>
    </row>
    <row r="7" spans="2:11" ht="15" customHeight="1" x14ac:dyDescent="0.25">
      <c r="B7" s="25"/>
      <c r="C7" s="51"/>
      <c r="D7" s="52"/>
      <c r="F7" s="25">
        <v>45630</v>
      </c>
      <c r="G7" s="28"/>
      <c r="H7" s="29"/>
      <c r="J7" s="30" t="s">
        <v>15</v>
      </c>
      <c r="K7" s="53">
        <v>0</v>
      </c>
    </row>
    <row r="8" spans="2:11" ht="15" customHeight="1" x14ac:dyDescent="0.25">
      <c r="B8" s="25"/>
      <c r="C8" s="51"/>
      <c r="D8" s="52"/>
      <c r="F8" s="25">
        <v>45631</v>
      </c>
      <c r="G8" s="28"/>
      <c r="H8" s="29"/>
      <c r="J8" s="30" t="s">
        <v>16</v>
      </c>
      <c r="K8" s="53">
        <v>6.6271463979463103</v>
      </c>
    </row>
    <row r="9" spans="2:11" ht="15" customHeight="1" x14ac:dyDescent="0.25">
      <c r="B9" s="25"/>
      <c r="C9" s="51"/>
      <c r="D9" s="52"/>
      <c r="F9" s="25">
        <v>45632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45633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45634</v>
      </c>
      <c r="G11" s="28"/>
      <c r="H11" s="29"/>
      <c r="J11" s="30" t="s">
        <v>19</v>
      </c>
      <c r="K11" s="53">
        <v>6.6271463979463103</v>
      </c>
    </row>
    <row r="12" spans="2:11" ht="15" customHeight="1" thickBot="1" x14ac:dyDescent="0.3">
      <c r="B12" s="25"/>
      <c r="C12" s="51"/>
      <c r="D12" s="52"/>
      <c r="F12" s="25">
        <v>45635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45636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45637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45638</v>
      </c>
      <c r="G15" s="28"/>
      <c r="H15" s="29"/>
      <c r="J15" s="24" t="s">
        <v>21</v>
      </c>
      <c r="K15" s="50">
        <v>0.280690608674661</v>
      </c>
    </row>
    <row r="16" spans="2:11" ht="15" customHeight="1" x14ac:dyDescent="0.25">
      <c r="B16" s="25"/>
      <c r="C16" s="51"/>
      <c r="D16" s="52"/>
      <c r="F16" s="25">
        <v>45639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45640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45641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45642</v>
      </c>
      <c r="G19" s="28"/>
      <c r="H19" s="29"/>
      <c r="J19" s="30" t="s">
        <v>25</v>
      </c>
      <c r="K19" s="53">
        <v>0.280690608674661</v>
      </c>
    </row>
    <row r="20" spans="2:11" ht="15" customHeight="1" x14ac:dyDescent="0.25">
      <c r="B20" s="25"/>
      <c r="C20" s="51"/>
      <c r="D20" s="52"/>
      <c r="F20" s="25">
        <v>45643</v>
      </c>
      <c r="G20" s="28"/>
      <c r="H20" s="29"/>
    </row>
    <row r="21" spans="2:11" ht="15" customHeight="1" x14ac:dyDescent="0.25">
      <c r="B21" s="25"/>
      <c r="C21" s="51"/>
      <c r="D21" s="52"/>
      <c r="F21" s="25">
        <v>45644</v>
      </c>
      <c r="G21" s="28"/>
      <c r="H21" s="29"/>
    </row>
    <row r="22" spans="2:11" ht="15" customHeight="1" x14ac:dyDescent="0.25">
      <c r="B22" s="25"/>
      <c r="C22" s="51"/>
      <c r="D22" s="52"/>
      <c r="F22" s="25">
        <v>45645</v>
      </c>
      <c r="G22" s="28"/>
      <c r="H22" s="29"/>
    </row>
    <row r="23" spans="2:11" ht="15" customHeight="1" x14ac:dyDescent="0.25">
      <c r="B23" s="25"/>
      <c r="C23" s="51"/>
      <c r="D23" s="52"/>
      <c r="F23" s="25">
        <v>45646</v>
      </c>
      <c r="G23" s="28"/>
      <c r="H23" s="29"/>
    </row>
    <row r="24" spans="2:11" ht="15" customHeight="1" x14ac:dyDescent="0.25">
      <c r="B24" s="25"/>
      <c r="C24" s="51"/>
      <c r="D24" s="52"/>
      <c r="F24" s="25">
        <v>45647</v>
      </c>
      <c r="G24" s="28"/>
      <c r="H24" s="29"/>
    </row>
    <row r="25" spans="2:11" ht="15" customHeight="1" x14ac:dyDescent="0.25">
      <c r="B25" s="25"/>
      <c r="C25" s="51"/>
      <c r="D25" s="52"/>
      <c r="F25" s="25">
        <v>45648</v>
      </c>
      <c r="G25" s="28"/>
      <c r="H25" s="29"/>
    </row>
    <row r="26" spans="2:11" ht="15" customHeight="1" x14ac:dyDescent="0.25">
      <c r="B26" s="25"/>
      <c r="C26" s="51"/>
      <c r="D26" s="52"/>
      <c r="F26" s="25">
        <v>45649</v>
      </c>
      <c r="G26" s="28"/>
      <c r="H26" s="29"/>
    </row>
    <row r="27" spans="2:11" ht="15" customHeight="1" x14ac:dyDescent="0.25">
      <c r="B27" s="25"/>
      <c r="C27" s="51"/>
      <c r="D27" s="52"/>
      <c r="F27" s="25">
        <v>45650</v>
      </c>
      <c r="G27" s="28"/>
      <c r="H27" s="29"/>
    </row>
    <row r="28" spans="2:11" ht="15" customHeight="1" x14ac:dyDescent="0.25">
      <c r="B28" s="25"/>
      <c r="C28" s="51"/>
      <c r="D28" s="52"/>
      <c r="F28" s="25">
        <v>45651</v>
      </c>
      <c r="G28" s="28"/>
      <c r="H28" s="29"/>
    </row>
    <row r="29" spans="2:11" ht="15" customHeight="1" x14ac:dyDescent="0.25">
      <c r="B29" s="25"/>
      <c r="C29" s="51"/>
      <c r="D29" s="52"/>
      <c r="F29" s="25">
        <v>45652</v>
      </c>
      <c r="G29" s="28"/>
      <c r="H29" s="29"/>
    </row>
    <row r="30" spans="2:11" ht="15" customHeight="1" x14ac:dyDescent="0.25">
      <c r="B30" s="25"/>
      <c r="C30" s="51"/>
      <c r="D30" s="52"/>
      <c r="F30" s="25">
        <v>45653</v>
      </c>
      <c r="G30" s="28"/>
      <c r="H30" s="29"/>
    </row>
    <row r="31" spans="2:11" ht="15" customHeight="1" x14ac:dyDescent="0.25">
      <c r="B31" s="25"/>
      <c r="C31" s="51"/>
      <c r="D31" s="52"/>
      <c r="F31" s="25">
        <v>45654</v>
      </c>
      <c r="G31" s="28"/>
      <c r="H31" s="29"/>
    </row>
    <row r="32" spans="2:11" ht="15" customHeight="1" x14ac:dyDescent="0.25">
      <c r="B32" s="25"/>
      <c r="C32" s="51"/>
      <c r="D32" s="52"/>
      <c r="F32" s="25">
        <v>45655</v>
      </c>
      <c r="G32" s="28"/>
      <c r="H32" s="29"/>
    </row>
    <row r="33" spans="2:8" ht="15" customHeight="1" x14ac:dyDescent="0.25">
      <c r="B33" s="25"/>
      <c r="C33" s="51"/>
      <c r="D33" s="52"/>
      <c r="F33" s="25">
        <v>45656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45657</v>
      </c>
      <c r="G34" s="37"/>
      <c r="H34" s="38"/>
    </row>
    <row r="35" spans="2:8" s="42" customFormat="1" x14ac:dyDescent="0.25">
      <c r="B35" s="39" t="s">
        <v>26</v>
      </c>
      <c r="C35" s="57">
        <f>SUBTOTAL(109,ExFrais30[Montant 1])</f>
        <v>0</v>
      </c>
      <c r="D35" s="58">
        <f>SUBTOTAL(109,ExFrais30[Montant 2])</f>
        <v>0</v>
      </c>
      <c r="F35" s="43" t="s">
        <v>26</v>
      </c>
      <c r="G35" s="44">
        <f>SUBTOTAL(109,ExRepas31[Repas 1])</f>
        <v>0</v>
      </c>
      <c r="H35" s="45">
        <f>SUBTOTAL(109,ExRepas31[Repas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8.42578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45901</v>
      </c>
      <c r="G4" s="22"/>
      <c r="H4" s="23"/>
      <c r="J4" s="24" t="s">
        <v>12</v>
      </c>
      <c r="K4" s="50">
        <v>1015.36416666667</v>
      </c>
    </row>
    <row r="5" spans="2:11" ht="15" customHeight="1" x14ac:dyDescent="0.25">
      <c r="B5" s="25"/>
      <c r="C5" s="51"/>
      <c r="D5" s="52"/>
      <c r="F5" s="25">
        <v>45902</v>
      </c>
      <c r="G5" s="28"/>
      <c r="H5" s="29"/>
      <c r="J5" s="30" t="s">
        <v>13</v>
      </c>
      <c r="K5" s="53">
        <v>1015.3641666666672</v>
      </c>
    </row>
    <row r="6" spans="2:11" ht="15" customHeight="1" x14ac:dyDescent="0.25">
      <c r="B6" s="25"/>
      <c r="C6" s="51"/>
      <c r="D6" s="52"/>
      <c r="F6" s="25">
        <v>45903</v>
      </c>
      <c r="G6" s="28"/>
      <c r="H6" s="29"/>
      <c r="J6" s="31" t="s">
        <v>14</v>
      </c>
      <c r="K6" s="53">
        <v>2.8421709430404007E-12</v>
      </c>
    </row>
    <row r="7" spans="2:11" ht="15" customHeight="1" x14ac:dyDescent="0.25">
      <c r="B7" s="25"/>
      <c r="C7" s="51"/>
      <c r="D7" s="52"/>
      <c r="F7" s="25">
        <v>45904</v>
      </c>
      <c r="G7" s="28"/>
      <c r="H7" s="29"/>
      <c r="J7" s="30" t="s">
        <v>15</v>
      </c>
      <c r="K7" s="53">
        <v>2.8421709430404007E-12</v>
      </c>
    </row>
    <row r="8" spans="2:11" ht="15" customHeight="1" x14ac:dyDescent="0.25">
      <c r="B8" s="25"/>
      <c r="C8" s="51"/>
      <c r="D8" s="52"/>
      <c r="F8" s="25">
        <v>45905</v>
      </c>
      <c r="G8" s="28"/>
      <c r="H8" s="29"/>
      <c r="J8" s="30" t="s">
        <v>16</v>
      </c>
      <c r="K8" s="53">
        <v>6.7977350805933296</v>
      </c>
    </row>
    <row r="9" spans="2:11" ht="15" customHeight="1" x14ac:dyDescent="0.25">
      <c r="B9" s="25"/>
      <c r="C9" s="51"/>
      <c r="D9" s="52"/>
      <c r="F9" s="25">
        <v>45906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45907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45908</v>
      </c>
      <c r="G11" s="28"/>
      <c r="H11" s="29"/>
      <c r="J11" s="30" t="s">
        <v>19</v>
      </c>
      <c r="K11" s="53">
        <v>6.7977350805933403</v>
      </c>
    </row>
    <row r="12" spans="2:11" ht="15" customHeight="1" thickBot="1" x14ac:dyDescent="0.3">
      <c r="B12" s="25"/>
      <c r="C12" s="51"/>
      <c r="D12" s="52"/>
      <c r="F12" s="25">
        <v>45909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45910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45911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45912</v>
      </c>
      <c r="G15" s="28"/>
      <c r="H15" s="29"/>
      <c r="J15" s="24" t="s">
        <v>21</v>
      </c>
      <c r="K15" s="50">
        <v>39.622482586314398</v>
      </c>
    </row>
    <row r="16" spans="2:11" ht="15" customHeight="1" x14ac:dyDescent="0.25">
      <c r="B16" s="25"/>
      <c r="C16" s="51"/>
      <c r="D16" s="52"/>
      <c r="F16" s="25">
        <v>45913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45914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45915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45916</v>
      </c>
      <c r="G19" s="28"/>
      <c r="H19" s="29"/>
      <c r="J19" s="30" t="s">
        <v>25</v>
      </c>
      <c r="K19" s="53">
        <v>39.622482586314398</v>
      </c>
    </row>
    <row r="20" spans="2:11" ht="15" customHeight="1" x14ac:dyDescent="0.25">
      <c r="B20" s="25"/>
      <c r="C20" s="51"/>
      <c r="D20" s="52"/>
      <c r="F20" s="25">
        <v>45917</v>
      </c>
      <c r="G20" s="28"/>
      <c r="H20" s="29"/>
    </row>
    <row r="21" spans="2:11" ht="15" customHeight="1" x14ac:dyDescent="0.25">
      <c r="B21" s="25"/>
      <c r="C21" s="51"/>
      <c r="D21" s="52"/>
      <c r="F21" s="25">
        <v>45918</v>
      </c>
      <c r="G21" s="28"/>
      <c r="H21" s="29"/>
    </row>
    <row r="22" spans="2:11" ht="15" customHeight="1" x14ac:dyDescent="0.25">
      <c r="B22" s="25"/>
      <c r="C22" s="51"/>
      <c r="D22" s="52"/>
      <c r="F22" s="25">
        <v>45919</v>
      </c>
      <c r="G22" s="28"/>
      <c r="H22" s="29"/>
    </row>
    <row r="23" spans="2:11" ht="15" customHeight="1" x14ac:dyDescent="0.25">
      <c r="B23" s="25"/>
      <c r="C23" s="51"/>
      <c r="D23" s="52"/>
      <c r="F23" s="25">
        <v>45920</v>
      </c>
      <c r="G23" s="28"/>
      <c r="H23" s="29"/>
    </row>
    <row r="24" spans="2:11" ht="15" customHeight="1" x14ac:dyDescent="0.25">
      <c r="B24" s="25"/>
      <c r="C24" s="51"/>
      <c r="D24" s="52"/>
      <c r="F24" s="25">
        <v>45921</v>
      </c>
      <c r="G24" s="28"/>
      <c r="H24" s="29"/>
    </row>
    <row r="25" spans="2:11" ht="15" customHeight="1" x14ac:dyDescent="0.25">
      <c r="B25" s="25"/>
      <c r="C25" s="51"/>
      <c r="D25" s="52"/>
      <c r="F25" s="25">
        <v>45922</v>
      </c>
      <c r="G25" s="28"/>
      <c r="H25" s="29"/>
    </row>
    <row r="26" spans="2:11" ht="15" customHeight="1" x14ac:dyDescent="0.25">
      <c r="B26" s="25"/>
      <c r="C26" s="51"/>
      <c r="D26" s="52"/>
      <c r="F26" s="25">
        <v>45923</v>
      </c>
      <c r="G26" s="28"/>
      <c r="H26" s="29"/>
    </row>
    <row r="27" spans="2:11" ht="15" customHeight="1" x14ac:dyDescent="0.25">
      <c r="B27" s="25"/>
      <c r="C27" s="51"/>
      <c r="D27" s="52"/>
      <c r="F27" s="25">
        <v>45924</v>
      </c>
      <c r="G27" s="28"/>
      <c r="H27" s="29"/>
    </row>
    <row r="28" spans="2:11" ht="15" customHeight="1" x14ac:dyDescent="0.25">
      <c r="B28" s="25"/>
      <c r="C28" s="51"/>
      <c r="D28" s="52"/>
      <c r="F28" s="25">
        <v>45925</v>
      </c>
      <c r="G28" s="28"/>
      <c r="H28" s="29"/>
    </row>
    <row r="29" spans="2:11" ht="15" customHeight="1" x14ac:dyDescent="0.25">
      <c r="B29" s="25"/>
      <c r="C29" s="51"/>
      <c r="D29" s="52"/>
      <c r="F29" s="25">
        <v>45926</v>
      </c>
      <c r="G29" s="28"/>
      <c r="H29" s="29"/>
    </row>
    <row r="30" spans="2:11" ht="15" customHeight="1" x14ac:dyDescent="0.25">
      <c r="B30" s="25"/>
      <c r="C30" s="51"/>
      <c r="D30" s="52"/>
      <c r="F30" s="25">
        <v>45927</v>
      </c>
      <c r="G30" s="28"/>
      <c r="H30" s="29"/>
    </row>
    <row r="31" spans="2:11" ht="15" customHeight="1" x14ac:dyDescent="0.25">
      <c r="B31" s="25"/>
      <c r="C31" s="51"/>
      <c r="D31" s="52"/>
      <c r="F31" s="25">
        <v>45928</v>
      </c>
      <c r="G31" s="28"/>
      <c r="H31" s="29"/>
    </row>
    <row r="32" spans="2:11" ht="15" customHeight="1" x14ac:dyDescent="0.25">
      <c r="B32" s="25"/>
      <c r="C32" s="51"/>
      <c r="D32" s="52"/>
      <c r="F32" s="25">
        <v>45929</v>
      </c>
      <c r="G32" s="28"/>
      <c r="H32" s="29"/>
    </row>
    <row r="33" spans="2:8" ht="15" customHeight="1" x14ac:dyDescent="0.25">
      <c r="B33" s="25"/>
      <c r="C33" s="51"/>
      <c r="D33" s="52"/>
      <c r="F33" s="25">
        <v>45930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45931</v>
      </c>
      <c r="G34" s="37"/>
      <c r="H34" s="38"/>
    </row>
    <row r="35" spans="2:8" s="42" customFormat="1" x14ac:dyDescent="0.25">
      <c r="B35" s="39" t="s">
        <v>26</v>
      </c>
      <c r="C35" s="57">
        <f>SUBTOTAL(109,ExFrais18[Montant 1])</f>
        <v>0</v>
      </c>
      <c r="D35" s="58">
        <f>SUBTOTAL(109,ExFrais18[Montant 2])</f>
        <v>0</v>
      </c>
      <c r="F35" s="43" t="s">
        <v>26</v>
      </c>
      <c r="G35" s="44">
        <f>SUBTOTAL(109,ExRepas19[Repas 1])</f>
        <v>0</v>
      </c>
      <c r="H35" s="45">
        <f>SUBTOTAL(109,ExRepas19[Repas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7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45962</v>
      </c>
      <c r="G4" s="22"/>
      <c r="H4" s="23"/>
      <c r="J4" s="24" t="s">
        <v>12</v>
      </c>
      <c r="K4" s="50">
        <v>1015.36416666667</v>
      </c>
    </row>
    <row r="5" spans="2:11" ht="15" customHeight="1" x14ac:dyDescent="0.25">
      <c r="B5" s="25"/>
      <c r="C5" s="51"/>
      <c r="D5" s="52"/>
      <c r="F5" s="25">
        <v>45963</v>
      </c>
      <c r="G5" s="28"/>
      <c r="H5" s="29"/>
      <c r="J5" s="30" t="s">
        <v>13</v>
      </c>
      <c r="K5" s="53">
        <v>1015.3641666666672</v>
      </c>
    </row>
    <row r="6" spans="2:11" ht="15" customHeight="1" x14ac:dyDescent="0.25">
      <c r="B6" s="25"/>
      <c r="C6" s="51"/>
      <c r="D6" s="52"/>
      <c r="F6" s="25">
        <v>45964</v>
      </c>
      <c r="G6" s="28"/>
      <c r="H6" s="29"/>
      <c r="J6" s="31" t="s">
        <v>14</v>
      </c>
      <c r="K6" s="53">
        <v>2.8421709430404007E-12</v>
      </c>
    </row>
    <row r="7" spans="2:11" ht="15" customHeight="1" x14ac:dyDescent="0.25">
      <c r="B7" s="25"/>
      <c r="C7" s="51"/>
      <c r="D7" s="52"/>
      <c r="F7" s="25">
        <v>45965</v>
      </c>
      <c r="G7" s="28"/>
      <c r="H7" s="29"/>
      <c r="J7" s="30" t="s">
        <v>15</v>
      </c>
      <c r="K7" s="53">
        <v>2.8421709430404007E-12</v>
      </c>
    </row>
    <row r="8" spans="2:11" ht="15" customHeight="1" x14ac:dyDescent="0.25">
      <c r="B8" s="25"/>
      <c r="C8" s="51"/>
      <c r="D8" s="52"/>
      <c r="F8" s="25">
        <v>45966</v>
      </c>
      <c r="G8" s="28"/>
      <c r="H8" s="29"/>
      <c r="J8" s="30" t="s">
        <v>16</v>
      </c>
      <c r="K8" s="53">
        <v>6.7977350805933403</v>
      </c>
    </row>
    <row r="9" spans="2:11" ht="15" customHeight="1" x14ac:dyDescent="0.25">
      <c r="B9" s="25"/>
      <c r="C9" s="51"/>
      <c r="D9" s="52"/>
      <c r="F9" s="25">
        <v>45967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45968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45969</v>
      </c>
      <c r="G11" s="28"/>
      <c r="H11" s="29"/>
      <c r="J11" s="30" t="s">
        <v>19</v>
      </c>
      <c r="K11" s="53">
        <v>6.7977350805933501</v>
      </c>
    </row>
    <row r="12" spans="2:11" ht="15" customHeight="1" thickBot="1" x14ac:dyDescent="0.3">
      <c r="B12" s="25"/>
      <c r="C12" s="51"/>
      <c r="D12" s="52"/>
      <c r="F12" s="25">
        <v>45970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45971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45972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45973</v>
      </c>
      <c r="G15" s="28"/>
      <c r="H15" s="29"/>
      <c r="J15" s="24" t="s">
        <v>21</v>
      </c>
      <c r="K15" s="50">
        <v>39.622482586314398</v>
      </c>
    </row>
    <row r="16" spans="2:11" ht="15" customHeight="1" x14ac:dyDescent="0.25">
      <c r="B16" s="25"/>
      <c r="C16" s="51"/>
      <c r="D16" s="52"/>
      <c r="F16" s="25">
        <v>45974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45975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45976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45977</v>
      </c>
      <c r="G19" s="28"/>
      <c r="H19" s="29"/>
      <c r="J19" s="30" t="s">
        <v>25</v>
      </c>
      <c r="K19" s="53">
        <v>39.622482586314398</v>
      </c>
    </row>
    <row r="20" spans="2:11" ht="15" customHeight="1" x14ac:dyDescent="0.25">
      <c r="B20" s="25"/>
      <c r="C20" s="51"/>
      <c r="D20" s="52"/>
      <c r="F20" s="25">
        <v>45978</v>
      </c>
      <c r="G20" s="28"/>
      <c r="H20" s="29"/>
    </row>
    <row r="21" spans="2:11" ht="15" customHeight="1" x14ac:dyDescent="0.25">
      <c r="B21" s="25"/>
      <c r="C21" s="51"/>
      <c r="D21" s="52"/>
      <c r="F21" s="25">
        <v>45979</v>
      </c>
      <c r="G21" s="28"/>
      <c r="H21" s="29"/>
    </row>
    <row r="22" spans="2:11" ht="15" customHeight="1" x14ac:dyDescent="0.25">
      <c r="B22" s="25"/>
      <c r="C22" s="51"/>
      <c r="D22" s="52"/>
      <c r="F22" s="25">
        <v>45980</v>
      </c>
      <c r="G22" s="28"/>
      <c r="H22" s="29"/>
    </row>
    <row r="23" spans="2:11" ht="15" customHeight="1" x14ac:dyDescent="0.25">
      <c r="B23" s="25"/>
      <c r="C23" s="51"/>
      <c r="D23" s="52"/>
      <c r="F23" s="25">
        <v>45981</v>
      </c>
      <c r="G23" s="28"/>
      <c r="H23" s="29"/>
    </row>
    <row r="24" spans="2:11" ht="15" customHeight="1" x14ac:dyDescent="0.25">
      <c r="B24" s="25"/>
      <c r="C24" s="51"/>
      <c r="D24" s="52"/>
      <c r="F24" s="25">
        <v>45982</v>
      </c>
      <c r="G24" s="28"/>
      <c r="H24" s="29"/>
    </row>
    <row r="25" spans="2:11" ht="15" customHeight="1" x14ac:dyDescent="0.25">
      <c r="B25" s="25"/>
      <c r="C25" s="51"/>
      <c r="D25" s="52"/>
      <c r="F25" s="25">
        <v>45983</v>
      </c>
      <c r="G25" s="28"/>
      <c r="H25" s="29"/>
    </row>
    <row r="26" spans="2:11" ht="15" customHeight="1" x14ac:dyDescent="0.25">
      <c r="B26" s="25"/>
      <c r="C26" s="51"/>
      <c r="D26" s="52"/>
      <c r="F26" s="25">
        <v>45984</v>
      </c>
      <c r="G26" s="28"/>
      <c r="H26" s="29"/>
    </row>
    <row r="27" spans="2:11" ht="15" customHeight="1" x14ac:dyDescent="0.25">
      <c r="B27" s="25"/>
      <c r="C27" s="51"/>
      <c r="D27" s="52"/>
      <c r="F27" s="25">
        <v>45985</v>
      </c>
      <c r="G27" s="28"/>
      <c r="H27" s="29"/>
    </row>
    <row r="28" spans="2:11" ht="15" customHeight="1" x14ac:dyDescent="0.25">
      <c r="B28" s="25"/>
      <c r="C28" s="51"/>
      <c r="D28" s="52"/>
      <c r="F28" s="25">
        <v>45986</v>
      </c>
      <c r="G28" s="28"/>
      <c r="H28" s="29"/>
    </row>
    <row r="29" spans="2:11" ht="15" customHeight="1" x14ac:dyDescent="0.25">
      <c r="B29" s="25"/>
      <c r="C29" s="51"/>
      <c r="D29" s="52"/>
      <c r="F29" s="25">
        <v>45987</v>
      </c>
      <c r="G29" s="28"/>
      <c r="H29" s="29"/>
    </row>
    <row r="30" spans="2:11" ht="15" customHeight="1" x14ac:dyDescent="0.25">
      <c r="B30" s="25"/>
      <c r="C30" s="51"/>
      <c r="D30" s="52"/>
      <c r="F30" s="25">
        <v>45988</v>
      </c>
      <c r="G30" s="28"/>
      <c r="H30" s="29"/>
    </row>
    <row r="31" spans="2:11" ht="15" customHeight="1" x14ac:dyDescent="0.25">
      <c r="B31" s="25"/>
      <c r="C31" s="51"/>
      <c r="D31" s="52"/>
      <c r="F31" s="25">
        <v>45989</v>
      </c>
      <c r="G31" s="28"/>
      <c r="H31" s="29"/>
    </row>
    <row r="32" spans="2:11" ht="15" customHeight="1" x14ac:dyDescent="0.25">
      <c r="B32" s="25"/>
      <c r="C32" s="51"/>
      <c r="D32" s="52"/>
      <c r="F32" s="25">
        <v>45990</v>
      </c>
      <c r="G32" s="28"/>
      <c r="H32" s="29"/>
    </row>
    <row r="33" spans="2:8" ht="15" customHeight="1" x14ac:dyDescent="0.25">
      <c r="B33" s="25"/>
      <c r="C33" s="51"/>
      <c r="D33" s="52"/>
      <c r="F33" s="25">
        <v>45991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45992</v>
      </c>
      <c r="G34" s="37"/>
      <c r="H34" s="38"/>
    </row>
    <row r="35" spans="2:8" s="42" customFormat="1" x14ac:dyDescent="0.25">
      <c r="B35" s="39" t="s">
        <v>26</v>
      </c>
      <c r="C35" s="57">
        <f>SUBTOTAL(109,ExFrais26[Montant 1])</f>
        <v>0</v>
      </c>
      <c r="D35" s="58">
        <f>SUBTOTAL(109,ExFrais26[Montant 2])</f>
        <v>0</v>
      </c>
      <c r="F35" s="43" t="s">
        <v>26</v>
      </c>
      <c r="G35" s="44">
        <f>SUBTOTAL(109,ExRepas27[Repas 1])</f>
        <v>0</v>
      </c>
      <c r="H35" s="45">
        <f>SUBTOTAL(109,ExRepas27[Repas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4.71093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45292</v>
      </c>
      <c r="G4" s="22"/>
      <c r="H4" s="23"/>
      <c r="J4" s="24" t="s">
        <v>12</v>
      </c>
      <c r="K4" s="50">
        <v>859.57604166666704</v>
      </c>
    </row>
    <row r="5" spans="2:11" ht="15" customHeight="1" x14ac:dyDescent="0.25">
      <c r="B5" s="25"/>
      <c r="C5" s="51"/>
      <c r="D5" s="52"/>
      <c r="F5" s="25">
        <v>45293</v>
      </c>
      <c r="G5" s="28"/>
      <c r="H5" s="29"/>
      <c r="J5" s="30" t="s">
        <v>13</v>
      </c>
      <c r="K5" s="53">
        <v>859.57604166666681</v>
      </c>
    </row>
    <row r="6" spans="2:11" ht="15" customHeight="1" x14ac:dyDescent="0.25">
      <c r="B6" s="25"/>
      <c r="C6" s="51"/>
      <c r="D6" s="52"/>
      <c r="F6" s="25">
        <v>45294</v>
      </c>
      <c r="G6" s="28"/>
      <c r="H6" s="29"/>
      <c r="J6" s="31" t="s">
        <v>14</v>
      </c>
      <c r="K6" s="53">
        <v>0</v>
      </c>
    </row>
    <row r="7" spans="2:11" ht="15" customHeight="1" x14ac:dyDescent="0.25">
      <c r="B7" s="25"/>
      <c r="C7" s="51"/>
      <c r="D7" s="52"/>
      <c r="F7" s="25">
        <v>45295</v>
      </c>
      <c r="G7" s="28"/>
      <c r="H7" s="29"/>
      <c r="J7" s="30" t="s">
        <v>15</v>
      </c>
      <c r="K7" s="53">
        <v>0</v>
      </c>
    </row>
    <row r="8" spans="2:11" ht="15" customHeight="1" x14ac:dyDescent="0.25">
      <c r="B8" s="25"/>
      <c r="C8" s="51"/>
      <c r="D8" s="52"/>
      <c r="F8" s="25">
        <v>45296</v>
      </c>
      <c r="G8" s="28"/>
      <c r="H8" s="29"/>
      <c r="J8" s="30" t="s">
        <v>16</v>
      </c>
      <c r="K8" s="53">
        <v>6.7361320846933204</v>
      </c>
    </row>
    <row r="9" spans="2:11" ht="15" customHeight="1" x14ac:dyDescent="0.25">
      <c r="B9" s="25"/>
      <c r="C9" s="51"/>
      <c r="D9" s="52"/>
      <c r="F9" s="25">
        <v>45297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45298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45299</v>
      </c>
      <c r="G11" s="28"/>
      <c r="H11" s="29"/>
      <c r="J11" s="30" t="s">
        <v>19</v>
      </c>
      <c r="K11" s="53">
        <v>6.7361320846933204</v>
      </c>
    </row>
    <row r="12" spans="2:11" ht="15" customHeight="1" thickBot="1" x14ac:dyDescent="0.3">
      <c r="B12" s="25"/>
      <c r="C12" s="51"/>
      <c r="D12" s="52"/>
      <c r="F12" s="25">
        <v>45300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45301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45302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45303</v>
      </c>
      <c r="G15" s="28"/>
      <c r="H15" s="29"/>
      <c r="J15" s="24" t="s">
        <v>21</v>
      </c>
      <c r="K15" s="50">
        <v>-49.479832537172904</v>
      </c>
    </row>
    <row r="16" spans="2:11" ht="15" customHeight="1" x14ac:dyDescent="0.25">
      <c r="B16" s="25"/>
      <c r="C16" s="51"/>
      <c r="D16" s="52"/>
      <c r="F16" s="25">
        <v>45304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45305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45306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45307</v>
      </c>
      <c r="G19" s="28"/>
      <c r="H19" s="29"/>
      <c r="J19" s="30" t="s">
        <v>25</v>
      </c>
      <c r="K19" s="53">
        <v>-49.479832537172904</v>
      </c>
    </row>
    <row r="20" spans="2:11" ht="15" customHeight="1" x14ac:dyDescent="0.25">
      <c r="B20" s="25"/>
      <c r="C20" s="51"/>
      <c r="D20" s="52"/>
      <c r="F20" s="25">
        <v>45308</v>
      </c>
      <c r="G20" s="28"/>
      <c r="H20" s="29"/>
    </row>
    <row r="21" spans="2:11" ht="15" customHeight="1" x14ac:dyDescent="0.25">
      <c r="B21" s="25"/>
      <c r="C21" s="51"/>
      <c r="D21" s="52"/>
      <c r="F21" s="25">
        <v>45309</v>
      </c>
      <c r="G21" s="28"/>
      <c r="H21" s="29"/>
    </row>
    <row r="22" spans="2:11" ht="15" customHeight="1" x14ac:dyDescent="0.25">
      <c r="B22" s="25"/>
      <c r="C22" s="51"/>
      <c r="D22" s="52"/>
      <c r="F22" s="25">
        <v>45310</v>
      </c>
      <c r="G22" s="28"/>
      <c r="H22" s="29"/>
    </row>
    <row r="23" spans="2:11" ht="15" customHeight="1" x14ac:dyDescent="0.25">
      <c r="B23" s="25"/>
      <c r="C23" s="51"/>
      <c r="D23" s="52"/>
      <c r="F23" s="25">
        <v>45311</v>
      </c>
      <c r="G23" s="28"/>
      <c r="H23" s="29"/>
    </row>
    <row r="24" spans="2:11" ht="15" customHeight="1" x14ac:dyDescent="0.25">
      <c r="B24" s="25"/>
      <c r="C24" s="51"/>
      <c r="D24" s="52"/>
      <c r="F24" s="25">
        <v>45312</v>
      </c>
      <c r="G24" s="28"/>
      <c r="H24" s="29"/>
    </row>
    <row r="25" spans="2:11" ht="15" customHeight="1" x14ac:dyDescent="0.25">
      <c r="B25" s="25"/>
      <c r="C25" s="51"/>
      <c r="D25" s="52"/>
      <c r="F25" s="25">
        <v>45313</v>
      </c>
      <c r="G25" s="28"/>
      <c r="H25" s="29"/>
    </row>
    <row r="26" spans="2:11" ht="15" customHeight="1" x14ac:dyDescent="0.25">
      <c r="B26" s="25"/>
      <c r="C26" s="51"/>
      <c r="D26" s="52"/>
      <c r="F26" s="25">
        <v>45314</v>
      </c>
      <c r="G26" s="28"/>
      <c r="H26" s="29"/>
    </row>
    <row r="27" spans="2:11" ht="15" customHeight="1" x14ac:dyDescent="0.25">
      <c r="B27" s="25"/>
      <c r="C27" s="51"/>
      <c r="D27" s="52"/>
      <c r="F27" s="25">
        <v>45315</v>
      </c>
      <c r="G27" s="28"/>
      <c r="H27" s="29"/>
    </row>
    <row r="28" spans="2:11" ht="15" customHeight="1" x14ac:dyDescent="0.25">
      <c r="B28" s="25"/>
      <c r="C28" s="51"/>
      <c r="D28" s="52"/>
      <c r="F28" s="25">
        <v>45316</v>
      </c>
      <c r="G28" s="28"/>
      <c r="H28" s="29"/>
    </row>
    <row r="29" spans="2:11" ht="15" customHeight="1" x14ac:dyDescent="0.25">
      <c r="B29" s="25"/>
      <c r="C29" s="51"/>
      <c r="D29" s="52"/>
      <c r="F29" s="25">
        <v>45317</v>
      </c>
      <c r="G29" s="28"/>
      <c r="H29" s="29"/>
    </row>
    <row r="30" spans="2:11" ht="15" customHeight="1" x14ac:dyDescent="0.25">
      <c r="B30" s="25"/>
      <c r="C30" s="51"/>
      <c r="D30" s="52"/>
      <c r="F30" s="25">
        <v>45318</v>
      </c>
      <c r="G30" s="28"/>
      <c r="H30" s="29"/>
    </row>
    <row r="31" spans="2:11" ht="15" customHeight="1" x14ac:dyDescent="0.25">
      <c r="B31" s="25"/>
      <c r="C31" s="51"/>
      <c r="D31" s="52"/>
      <c r="F31" s="25">
        <v>45319</v>
      </c>
      <c r="G31" s="28"/>
      <c r="H31" s="29"/>
    </row>
    <row r="32" spans="2:11" ht="15" customHeight="1" x14ac:dyDescent="0.25">
      <c r="B32" s="25"/>
      <c r="C32" s="51"/>
      <c r="D32" s="52"/>
      <c r="F32" s="25">
        <v>45320</v>
      </c>
      <c r="G32" s="28"/>
      <c r="H32" s="29"/>
    </row>
    <row r="33" spans="2:8" ht="15" customHeight="1" x14ac:dyDescent="0.25">
      <c r="B33" s="25"/>
      <c r="C33" s="51"/>
      <c r="D33" s="52"/>
      <c r="F33" s="25">
        <v>45321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45322</v>
      </c>
      <c r="G34" s="37"/>
      <c r="H34" s="38"/>
    </row>
    <row r="35" spans="2:8" s="42" customFormat="1" x14ac:dyDescent="0.25">
      <c r="B35" s="39" t="s">
        <v>26</v>
      </c>
      <c r="C35" s="57">
        <f>SUBTOTAL(109,ExFrais[Montant 1])</f>
        <v>0</v>
      </c>
      <c r="D35" s="58">
        <f>SUBTOTAL(109,ExFrais[Montant 2])</f>
        <v>0</v>
      </c>
      <c r="F35" s="43" t="s">
        <v>26</v>
      </c>
      <c r="G35" s="44">
        <f>SUBTOTAL(109,ExRepas[Repas 1])</f>
        <v>0</v>
      </c>
      <c r="H35" s="45">
        <f>SUBTOTAL(109,ExRepas[Repas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showRowColHeaders="0" workbookViewId="0">
      <pane ySplit="3" topLeftCell="A4" activePane="bottomLeft" state="frozen"/>
      <selection pane="bottomLeft"/>
    </sheetView>
  </sheetViews>
  <sheetFormatPr baseColWidth="10" defaultRowHeight="15" x14ac:dyDescent="0.25"/>
  <sheetData/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4.5703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45323</v>
      </c>
      <c r="G4" s="22"/>
      <c r="H4" s="23"/>
      <c r="J4" s="24" t="s">
        <v>12</v>
      </c>
      <c r="K4" s="50">
        <v>777.834791666667</v>
      </c>
    </row>
    <row r="5" spans="2:11" ht="15" customHeight="1" x14ac:dyDescent="0.25">
      <c r="B5" s="25"/>
      <c r="C5" s="51"/>
      <c r="D5" s="52"/>
      <c r="F5" s="25">
        <v>45324</v>
      </c>
      <c r="G5" s="28"/>
      <c r="H5" s="29"/>
      <c r="J5" s="30" t="s">
        <v>13</v>
      </c>
      <c r="K5" s="53">
        <v>777.83479166666689</v>
      </c>
    </row>
    <row r="6" spans="2:11" ht="15" customHeight="1" x14ac:dyDescent="0.25">
      <c r="B6" s="25"/>
      <c r="C6" s="51"/>
      <c r="D6" s="52"/>
      <c r="F6" s="25">
        <v>45325</v>
      </c>
      <c r="G6" s="28"/>
      <c r="H6" s="29"/>
      <c r="J6" s="31" t="s">
        <v>14</v>
      </c>
      <c r="K6" s="53">
        <v>0</v>
      </c>
    </row>
    <row r="7" spans="2:11" ht="15" customHeight="1" x14ac:dyDescent="0.25">
      <c r="B7" s="25"/>
      <c r="C7" s="51"/>
      <c r="D7" s="52"/>
      <c r="F7" s="25">
        <v>45326</v>
      </c>
      <c r="G7" s="28"/>
      <c r="H7" s="29"/>
      <c r="J7" s="30" t="s">
        <v>15</v>
      </c>
      <c r="K7" s="53">
        <v>0</v>
      </c>
    </row>
    <row r="8" spans="2:11" ht="15" customHeight="1" x14ac:dyDescent="0.25">
      <c r="B8" s="25"/>
      <c r="C8" s="51"/>
      <c r="D8" s="52"/>
      <c r="F8" s="25">
        <v>45327</v>
      </c>
      <c r="G8" s="28"/>
      <c r="H8" s="29"/>
      <c r="J8" s="30" t="s">
        <v>16</v>
      </c>
      <c r="K8" s="53">
        <v>6.6271463979463103</v>
      </c>
    </row>
    <row r="9" spans="2:11" ht="15" customHeight="1" x14ac:dyDescent="0.25">
      <c r="B9" s="25"/>
      <c r="C9" s="51"/>
      <c r="D9" s="52"/>
      <c r="F9" s="25">
        <v>45328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45329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45330</v>
      </c>
      <c r="G11" s="28"/>
      <c r="H11" s="29"/>
      <c r="J11" s="30" t="s">
        <v>19</v>
      </c>
      <c r="K11" s="53">
        <v>6.6271463979463103</v>
      </c>
    </row>
    <row r="12" spans="2:11" ht="15" customHeight="1" thickBot="1" x14ac:dyDescent="0.3">
      <c r="B12" s="25"/>
      <c r="C12" s="51"/>
      <c r="D12" s="52"/>
      <c r="F12" s="25">
        <v>45331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45332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45333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45334</v>
      </c>
      <c r="G15" s="28"/>
      <c r="H15" s="29"/>
      <c r="J15" s="24" t="s">
        <v>21</v>
      </c>
      <c r="K15" s="50">
        <v>0.280690608674661</v>
      </c>
    </row>
    <row r="16" spans="2:11" ht="15" customHeight="1" x14ac:dyDescent="0.25">
      <c r="B16" s="25"/>
      <c r="C16" s="51"/>
      <c r="D16" s="52"/>
      <c r="F16" s="25">
        <v>45335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45336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45337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45338</v>
      </c>
      <c r="G19" s="28"/>
      <c r="H19" s="29"/>
      <c r="J19" s="30" t="s">
        <v>25</v>
      </c>
      <c r="K19" s="53">
        <v>0.280690608674661</v>
      </c>
    </row>
    <row r="20" spans="2:11" ht="15" customHeight="1" x14ac:dyDescent="0.25">
      <c r="B20" s="25"/>
      <c r="C20" s="51"/>
      <c r="D20" s="52"/>
      <c r="F20" s="25">
        <v>45339</v>
      </c>
      <c r="G20" s="28"/>
      <c r="H20" s="29"/>
    </row>
    <row r="21" spans="2:11" ht="15" customHeight="1" x14ac:dyDescent="0.25">
      <c r="B21" s="25"/>
      <c r="C21" s="51"/>
      <c r="D21" s="52"/>
      <c r="F21" s="25">
        <v>45340</v>
      </c>
      <c r="G21" s="28"/>
      <c r="H21" s="29"/>
    </row>
    <row r="22" spans="2:11" ht="15" customHeight="1" x14ac:dyDescent="0.25">
      <c r="B22" s="25"/>
      <c r="C22" s="51"/>
      <c r="D22" s="52"/>
      <c r="F22" s="25">
        <v>45341</v>
      </c>
      <c r="G22" s="28"/>
      <c r="H22" s="29"/>
    </row>
    <row r="23" spans="2:11" ht="15" customHeight="1" x14ac:dyDescent="0.25">
      <c r="B23" s="25"/>
      <c r="C23" s="51"/>
      <c r="D23" s="52"/>
      <c r="F23" s="25">
        <v>45342</v>
      </c>
      <c r="G23" s="28"/>
      <c r="H23" s="29"/>
    </row>
    <row r="24" spans="2:11" ht="15" customHeight="1" x14ac:dyDescent="0.25">
      <c r="B24" s="25"/>
      <c r="C24" s="51"/>
      <c r="D24" s="52"/>
      <c r="F24" s="25">
        <v>45343</v>
      </c>
      <c r="G24" s="28"/>
      <c r="H24" s="29"/>
    </row>
    <row r="25" spans="2:11" ht="15" customHeight="1" x14ac:dyDescent="0.25">
      <c r="B25" s="25"/>
      <c r="C25" s="51"/>
      <c r="D25" s="52"/>
      <c r="F25" s="25">
        <v>45344</v>
      </c>
      <c r="G25" s="28"/>
      <c r="H25" s="29"/>
    </row>
    <row r="26" spans="2:11" ht="15" customHeight="1" x14ac:dyDescent="0.25">
      <c r="B26" s="25"/>
      <c r="C26" s="51"/>
      <c r="D26" s="52"/>
      <c r="F26" s="25">
        <v>45345</v>
      </c>
      <c r="G26" s="28"/>
      <c r="H26" s="29"/>
    </row>
    <row r="27" spans="2:11" ht="15" customHeight="1" x14ac:dyDescent="0.25">
      <c r="B27" s="25"/>
      <c r="C27" s="51"/>
      <c r="D27" s="52"/>
      <c r="F27" s="25">
        <v>45346</v>
      </c>
      <c r="G27" s="28"/>
      <c r="H27" s="29"/>
    </row>
    <row r="28" spans="2:11" ht="15" customHeight="1" x14ac:dyDescent="0.25">
      <c r="B28" s="25"/>
      <c r="C28" s="51"/>
      <c r="D28" s="52"/>
      <c r="F28" s="25">
        <v>45347</v>
      </c>
      <c r="G28" s="28"/>
      <c r="H28" s="29"/>
    </row>
    <row r="29" spans="2:11" ht="15" customHeight="1" x14ac:dyDescent="0.25">
      <c r="B29" s="25"/>
      <c r="C29" s="51"/>
      <c r="D29" s="52"/>
      <c r="F29" s="25">
        <v>45348</v>
      </c>
      <c r="G29" s="28"/>
      <c r="H29" s="29"/>
    </row>
    <row r="30" spans="2:11" ht="15" customHeight="1" x14ac:dyDescent="0.25">
      <c r="B30" s="25"/>
      <c r="C30" s="51"/>
      <c r="D30" s="52"/>
      <c r="F30" s="25">
        <v>45349</v>
      </c>
      <c r="G30" s="28"/>
      <c r="H30" s="29"/>
    </row>
    <row r="31" spans="2:11" ht="15" customHeight="1" x14ac:dyDescent="0.25">
      <c r="B31" s="25"/>
      <c r="C31" s="51"/>
      <c r="D31" s="52"/>
      <c r="F31" s="25">
        <v>45350</v>
      </c>
      <c r="G31" s="28"/>
      <c r="H31" s="29"/>
    </row>
    <row r="32" spans="2:11" ht="15" customHeight="1" x14ac:dyDescent="0.25">
      <c r="B32" s="25"/>
      <c r="C32" s="51"/>
      <c r="D32" s="52"/>
      <c r="F32" s="25">
        <v>45351</v>
      </c>
      <c r="G32" s="28"/>
      <c r="H32" s="29"/>
    </row>
    <row r="33" spans="2:8" ht="15" customHeight="1" x14ac:dyDescent="0.25">
      <c r="B33" s="25"/>
      <c r="C33" s="51"/>
      <c r="D33" s="52"/>
      <c r="F33" s="25">
        <v>45352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45353</v>
      </c>
      <c r="G34" s="37"/>
      <c r="H34" s="38"/>
    </row>
    <row r="35" spans="2:8" s="42" customFormat="1" x14ac:dyDescent="0.25">
      <c r="B35" s="39" t="s">
        <v>26</v>
      </c>
      <c r="C35" s="57">
        <f>SUBTOTAL(109,ExFrais34[Montant 1])</f>
        <v>0</v>
      </c>
      <c r="D35" s="58">
        <f>SUBTOTAL(109,ExFrais34[Montant 2])</f>
        <v>0</v>
      </c>
      <c r="F35" s="43" t="s">
        <v>26</v>
      </c>
      <c r="G35" s="44">
        <f>SUBTOTAL(109,ExRepas35[Repas 1])</f>
        <v>0</v>
      </c>
      <c r="H35" s="45">
        <f>SUBTOTAL(109,ExRepas35[Repas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4.71093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45658</v>
      </c>
      <c r="G4" s="22"/>
      <c r="H4" s="23"/>
      <c r="J4" s="24" t="s">
        <v>12</v>
      </c>
      <c r="K4" s="50">
        <v>777.834791666667</v>
      </c>
    </row>
    <row r="5" spans="2:11" ht="15" customHeight="1" x14ac:dyDescent="0.25">
      <c r="B5" s="25"/>
      <c r="C5" s="51"/>
      <c r="D5" s="52"/>
      <c r="F5" s="25">
        <v>45659</v>
      </c>
      <c r="G5" s="28"/>
      <c r="H5" s="29"/>
      <c r="J5" s="30" t="s">
        <v>13</v>
      </c>
      <c r="K5" s="53">
        <v>777.83479166666689</v>
      </c>
    </row>
    <row r="6" spans="2:11" ht="15" customHeight="1" x14ac:dyDescent="0.25">
      <c r="B6" s="25"/>
      <c r="C6" s="51"/>
      <c r="D6" s="52"/>
      <c r="F6" s="25">
        <v>45660</v>
      </c>
      <c r="G6" s="28"/>
      <c r="H6" s="29"/>
      <c r="J6" s="31" t="s">
        <v>14</v>
      </c>
      <c r="K6" s="53">
        <v>0</v>
      </c>
    </row>
    <row r="7" spans="2:11" ht="15" customHeight="1" x14ac:dyDescent="0.25">
      <c r="B7" s="25"/>
      <c r="C7" s="51"/>
      <c r="D7" s="52"/>
      <c r="F7" s="25">
        <v>45661</v>
      </c>
      <c r="G7" s="28"/>
      <c r="H7" s="29"/>
      <c r="J7" s="30" t="s">
        <v>15</v>
      </c>
      <c r="K7" s="53">
        <v>0</v>
      </c>
    </row>
    <row r="8" spans="2:11" ht="15" customHeight="1" x14ac:dyDescent="0.25">
      <c r="B8" s="25"/>
      <c r="C8" s="51"/>
      <c r="D8" s="52"/>
      <c r="F8" s="25">
        <v>45662</v>
      </c>
      <c r="G8" s="28"/>
      <c r="H8" s="29"/>
      <c r="J8" s="30" t="s">
        <v>16</v>
      </c>
      <c r="K8" s="53">
        <v>6.6271463979463103</v>
      </c>
    </row>
    <row r="9" spans="2:11" ht="15" customHeight="1" x14ac:dyDescent="0.25">
      <c r="B9" s="25"/>
      <c r="C9" s="51"/>
      <c r="D9" s="52"/>
      <c r="F9" s="25">
        <v>45663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45664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45665</v>
      </c>
      <c r="G11" s="28"/>
      <c r="H11" s="29"/>
      <c r="J11" s="30" t="s">
        <v>19</v>
      </c>
      <c r="K11" s="53">
        <v>6.6271463979463103</v>
      </c>
    </row>
    <row r="12" spans="2:11" ht="15" customHeight="1" thickBot="1" x14ac:dyDescent="0.3">
      <c r="B12" s="25"/>
      <c r="C12" s="51"/>
      <c r="D12" s="52"/>
      <c r="F12" s="25">
        <v>45666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45667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45668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45669</v>
      </c>
      <c r="G15" s="28"/>
      <c r="H15" s="29"/>
      <c r="J15" s="24" t="s">
        <v>21</v>
      </c>
      <c r="K15" s="50">
        <v>0.280690608674661</v>
      </c>
    </row>
    <row r="16" spans="2:11" ht="15" customHeight="1" x14ac:dyDescent="0.25">
      <c r="B16" s="25"/>
      <c r="C16" s="51"/>
      <c r="D16" s="52"/>
      <c r="F16" s="25">
        <v>45670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45671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45672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45673</v>
      </c>
      <c r="G19" s="28"/>
      <c r="H19" s="29"/>
      <c r="J19" s="30" t="s">
        <v>25</v>
      </c>
      <c r="K19" s="53">
        <v>0.280690608674661</v>
      </c>
    </row>
    <row r="20" spans="2:11" ht="15" customHeight="1" x14ac:dyDescent="0.25">
      <c r="B20" s="25"/>
      <c r="C20" s="51"/>
      <c r="D20" s="52"/>
      <c r="F20" s="25">
        <v>45674</v>
      </c>
      <c r="G20" s="28"/>
      <c r="H20" s="29"/>
    </row>
    <row r="21" spans="2:11" ht="15" customHeight="1" x14ac:dyDescent="0.25">
      <c r="B21" s="25"/>
      <c r="C21" s="51"/>
      <c r="D21" s="52"/>
      <c r="F21" s="25">
        <v>45675</v>
      </c>
      <c r="G21" s="28"/>
      <c r="H21" s="29"/>
    </row>
    <row r="22" spans="2:11" ht="15" customHeight="1" x14ac:dyDescent="0.25">
      <c r="B22" s="25"/>
      <c r="C22" s="51"/>
      <c r="D22" s="52"/>
      <c r="F22" s="25">
        <v>45676</v>
      </c>
      <c r="G22" s="28"/>
      <c r="H22" s="29"/>
    </row>
    <row r="23" spans="2:11" ht="15" customHeight="1" x14ac:dyDescent="0.25">
      <c r="B23" s="25"/>
      <c r="C23" s="51"/>
      <c r="D23" s="52"/>
      <c r="F23" s="25">
        <v>45677</v>
      </c>
      <c r="G23" s="28"/>
      <c r="H23" s="29"/>
    </row>
    <row r="24" spans="2:11" ht="15" customHeight="1" x14ac:dyDescent="0.25">
      <c r="B24" s="25"/>
      <c r="C24" s="51"/>
      <c r="D24" s="52"/>
      <c r="F24" s="25">
        <v>45678</v>
      </c>
      <c r="G24" s="28"/>
      <c r="H24" s="29"/>
    </row>
    <row r="25" spans="2:11" ht="15" customHeight="1" x14ac:dyDescent="0.25">
      <c r="B25" s="25"/>
      <c r="C25" s="51"/>
      <c r="D25" s="52"/>
      <c r="F25" s="25">
        <v>45679</v>
      </c>
      <c r="G25" s="28"/>
      <c r="H25" s="29"/>
    </row>
    <row r="26" spans="2:11" ht="15" customHeight="1" x14ac:dyDescent="0.25">
      <c r="B26" s="25"/>
      <c r="C26" s="51"/>
      <c r="D26" s="52"/>
      <c r="F26" s="25">
        <v>45680</v>
      </c>
      <c r="G26" s="28"/>
      <c r="H26" s="29"/>
    </row>
    <row r="27" spans="2:11" ht="15" customHeight="1" x14ac:dyDescent="0.25">
      <c r="B27" s="25"/>
      <c r="C27" s="51"/>
      <c r="D27" s="52"/>
      <c r="F27" s="25">
        <v>45681</v>
      </c>
      <c r="G27" s="28"/>
      <c r="H27" s="29"/>
    </row>
    <row r="28" spans="2:11" ht="15" customHeight="1" x14ac:dyDescent="0.25">
      <c r="B28" s="25"/>
      <c r="C28" s="51"/>
      <c r="D28" s="52"/>
      <c r="F28" s="25">
        <v>45682</v>
      </c>
      <c r="G28" s="28"/>
      <c r="H28" s="29"/>
    </row>
    <row r="29" spans="2:11" ht="15" customHeight="1" x14ac:dyDescent="0.25">
      <c r="B29" s="25"/>
      <c r="C29" s="51"/>
      <c r="D29" s="52"/>
      <c r="F29" s="25">
        <v>45683</v>
      </c>
      <c r="G29" s="28"/>
      <c r="H29" s="29"/>
    </row>
    <row r="30" spans="2:11" ht="15" customHeight="1" x14ac:dyDescent="0.25">
      <c r="B30" s="25"/>
      <c r="C30" s="51"/>
      <c r="D30" s="52"/>
      <c r="F30" s="25">
        <v>45684</v>
      </c>
      <c r="G30" s="28"/>
      <c r="H30" s="29"/>
    </row>
    <row r="31" spans="2:11" ht="15" customHeight="1" x14ac:dyDescent="0.25">
      <c r="B31" s="25"/>
      <c r="C31" s="51"/>
      <c r="D31" s="52"/>
      <c r="F31" s="25">
        <v>45685</v>
      </c>
      <c r="G31" s="28"/>
      <c r="H31" s="29"/>
    </row>
    <row r="32" spans="2:11" ht="15" customHeight="1" x14ac:dyDescent="0.25">
      <c r="B32" s="25"/>
      <c r="C32" s="51"/>
      <c r="D32" s="52"/>
      <c r="F32" s="25">
        <v>45686</v>
      </c>
      <c r="G32" s="28"/>
      <c r="H32" s="29"/>
    </row>
    <row r="33" spans="2:8" ht="15" customHeight="1" x14ac:dyDescent="0.25">
      <c r="B33" s="25"/>
      <c r="C33" s="51"/>
      <c r="D33" s="52"/>
      <c r="F33" s="25">
        <v>45687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45688</v>
      </c>
      <c r="G34" s="37"/>
      <c r="H34" s="38"/>
    </row>
    <row r="35" spans="2:8" s="42" customFormat="1" x14ac:dyDescent="0.25">
      <c r="B35" s="39" t="s">
        <v>26</v>
      </c>
      <c r="C35" s="57">
        <f>SUBTOTAL(109,ExFrais38[Montant 1])</f>
        <v>0</v>
      </c>
      <c r="D35" s="58">
        <f>SUBTOTAL(109,ExFrais38[Montant 2])</f>
        <v>0</v>
      </c>
      <c r="F35" s="43" t="s">
        <v>26</v>
      </c>
      <c r="G35" s="44">
        <f>SUBTOTAL(109,ExRepas39[Repas 1])</f>
        <v>0</v>
      </c>
      <c r="H35" s="45">
        <f>SUBTOTAL(109,ExRepas39[Repas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"/>
  <sheetViews>
    <sheetView showRowColHeaders="0" workbookViewId="0">
      <pane ySplit="3" topLeftCell="A4" activePane="bottomLeft" state="frozen"/>
      <selection pane="bottomLeft"/>
    </sheetView>
  </sheetViews>
  <sheetFormatPr baseColWidth="10" defaultRowHeight="15" x14ac:dyDescent="0.25"/>
  <sheetData/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B1:K35"/>
  <sheetViews>
    <sheetView showRowColHeaders="0" workbookViewId="0">
      <pane ySplit="3" topLeftCell="A4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6.42578125" style="2" bestFit="1" customWidth="1"/>
    <col min="3" max="3" width="12.28515625" style="3" customWidth="1"/>
    <col min="4" max="4" width="12.28515625" style="1" customWidth="1"/>
    <col min="5" max="5" width="3.7109375" style="1" customWidth="1"/>
    <col min="6" max="6" width="27.140625" style="2" bestFit="1" customWidth="1"/>
    <col min="7" max="8" width="9.7109375" style="1" customWidth="1"/>
    <col min="9" max="9" width="3.7109375" style="1" customWidth="1"/>
    <col min="10" max="10" width="26.7109375" style="1" bestFit="1" customWidth="1"/>
    <col min="11" max="11" width="12.28515625" style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45078</v>
      </c>
      <c r="C4" s="20"/>
      <c r="D4" s="21">
        <v>3.19</v>
      </c>
      <c r="F4" s="19">
        <v>45078</v>
      </c>
      <c r="G4" s="22">
        <v>2</v>
      </c>
      <c r="H4" s="23">
        <v>0</v>
      </c>
      <c r="J4" s="24" t="s">
        <v>12</v>
      </c>
      <c r="K4" s="46">
        <v>878.79</v>
      </c>
    </row>
    <row r="5" spans="2:11" ht="15" customHeight="1" x14ac:dyDescent="0.25">
      <c r="B5" s="25">
        <v>45079</v>
      </c>
      <c r="C5" s="26">
        <v>5.2</v>
      </c>
      <c r="D5" s="27"/>
      <c r="F5" s="25">
        <v>45079</v>
      </c>
      <c r="G5" s="28">
        <v>2</v>
      </c>
      <c r="H5" s="29">
        <v>0</v>
      </c>
      <c r="J5" s="30" t="s">
        <v>13</v>
      </c>
      <c r="K5" s="47">
        <v>885.36</v>
      </c>
    </row>
    <row r="6" spans="2:11" ht="15" customHeight="1" x14ac:dyDescent="0.25">
      <c r="B6" s="25">
        <v>45081</v>
      </c>
      <c r="C6" s="26"/>
      <c r="D6" s="27">
        <f>-1.8-2.3-3.07-4.37-1.87</f>
        <v>-13.41</v>
      </c>
      <c r="F6" s="25">
        <v>45080</v>
      </c>
      <c r="G6" s="28">
        <v>2</v>
      </c>
      <c r="H6" s="29">
        <v>2</v>
      </c>
      <c r="J6" s="31" t="s">
        <v>14</v>
      </c>
      <c r="K6" s="47">
        <v>-6.57</v>
      </c>
    </row>
    <row r="7" spans="2:11" ht="15" customHeight="1" x14ac:dyDescent="0.25">
      <c r="B7" s="25">
        <v>45082</v>
      </c>
      <c r="C7" s="26">
        <f>48.25-9.79-2.29</f>
        <v>36.17</v>
      </c>
      <c r="D7" s="27"/>
      <c r="F7" s="25">
        <v>45081</v>
      </c>
      <c r="G7" s="28">
        <v>2</v>
      </c>
      <c r="H7" s="29">
        <v>2</v>
      </c>
      <c r="J7" s="30" t="s">
        <v>15</v>
      </c>
      <c r="K7" s="47">
        <v>492.79</v>
      </c>
    </row>
    <row r="8" spans="2:11" ht="15" customHeight="1" x14ac:dyDescent="0.25">
      <c r="B8" s="25">
        <v>45085</v>
      </c>
      <c r="C8" s="26">
        <f>5.2+65.26-3.36-1.81-6.29</f>
        <v>59.000000000000007</v>
      </c>
      <c r="D8" s="27"/>
      <c r="F8" s="25">
        <v>45082</v>
      </c>
      <c r="G8" s="28">
        <v>2</v>
      </c>
      <c r="H8" s="29">
        <v>0</v>
      </c>
      <c r="J8" s="30" t="s">
        <v>16</v>
      </c>
      <c r="K8" s="47">
        <v>6.28</v>
      </c>
    </row>
    <row r="9" spans="2:11" ht="15" customHeight="1" x14ac:dyDescent="0.25">
      <c r="B9" s="25">
        <v>45086</v>
      </c>
      <c r="C9" s="26"/>
      <c r="D9" s="27">
        <v>-1.69</v>
      </c>
      <c r="F9" s="25">
        <v>45083</v>
      </c>
      <c r="G9" s="28">
        <v>2</v>
      </c>
      <c r="H9" s="29">
        <v>0</v>
      </c>
      <c r="J9" s="30" t="s">
        <v>17</v>
      </c>
      <c r="K9" s="32">
        <v>82</v>
      </c>
    </row>
    <row r="10" spans="2:11" ht="15" customHeight="1" x14ac:dyDescent="0.25">
      <c r="B10" s="25">
        <v>45087</v>
      </c>
      <c r="C10" s="26"/>
      <c r="D10" s="27">
        <f>28.18-4.99-2.25-6.14-1.4</f>
        <v>13.399999999999997</v>
      </c>
      <c r="F10" s="25">
        <v>45084</v>
      </c>
      <c r="G10" s="28">
        <v>2</v>
      </c>
      <c r="H10" s="29">
        <v>0</v>
      </c>
      <c r="J10" s="30" t="s">
        <v>18</v>
      </c>
      <c r="K10" s="47">
        <v>6.01</v>
      </c>
    </row>
    <row r="11" spans="2:11" ht="15" customHeight="1" x14ac:dyDescent="0.25">
      <c r="B11" s="25">
        <v>45090</v>
      </c>
      <c r="C11" s="26">
        <f>5.2+48.85-7.39</f>
        <v>46.660000000000004</v>
      </c>
      <c r="D11" s="27"/>
      <c r="F11" s="25">
        <v>45085</v>
      </c>
      <c r="G11" s="28">
        <v>2</v>
      </c>
      <c r="H11" s="29">
        <v>0</v>
      </c>
      <c r="J11" s="30" t="s">
        <v>19</v>
      </c>
      <c r="K11" s="47">
        <v>6.22</v>
      </c>
    </row>
    <row r="12" spans="2:11" ht="15" customHeight="1" thickBot="1" x14ac:dyDescent="0.3">
      <c r="B12" s="25">
        <v>45092</v>
      </c>
      <c r="C12" s="26"/>
      <c r="D12" s="27">
        <f>6.73+2.72</f>
        <v>9.4500000000000011</v>
      </c>
      <c r="F12" s="25">
        <v>45086</v>
      </c>
      <c r="G12" s="28">
        <v>2</v>
      </c>
      <c r="H12" s="29">
        <v>1</v>
      </c>
    </row>
    <row r="13" spans="2:11" ht="15" customHeight="1" thickBot="1" x14ac:dyDescent="0.3">
      <c r="B13" s="25">
        <v>45094</v>
      </c>
      <c r="C13" s="26"/>
      <c r="D13" s="27">
        <f>91.93-3.67-6.54-2.4-6.6-1.98-6.14</f>
        <v>64.599999999999994</v>
      </c>
      <c r="F13" s="25">
        <v>45087</v>
      </c>
      <c r="G13" s="28">
        <v>2</v>
      </c>
      <c r="H13" s="29">
        <v>2</v>
      </c>
      <c r="J13" s="59" t="s">
        <v>20</v>
      </c>
      <c r="K13" s="61"/>
    </row>
    <row r="14" spans="2:11" ht="15" customHeight="1" thickBot="1" x14ac:dyDescent="0.3">
      <c r="B14" s="25">
        <v>45096</v>
      </c>
      <c r="C14" s="26">
        <v>18.5</v>
      </c>
      <c r="D14" s="27"/>
      <c r="F14" s="25">
        <v>45088</v>
      </c>
      <c r="G14" s="28">
        <v>2</v>
      </c>
      <c r="H14" s="29">
        <v>2</v>
      </c>
      <c r="J14" s="17" t="s">
        <v>10</v>
      </c>
      <c r="K14" s="18" t="s">
        <v>11</v>
      </c>
    </row>
    <row r="15" spans="2:11" ht="15" customHeight="1" x14ac:dyDescent="0.25">
      <c r="B15" s="25">
        <v>45098</v>
      </c>
      <c r="C15" s="26">
        <v>5.2</v>
      </c>
      <c r="D15" s="27"/>
      <c r="F15" s="25">
        <v>45089</v>
      </c>
      <c r="G15" s="28">
        <v>2</v>
      </c>
      <c r="H15" s="29">
        <v>0</v>
      </c>
      <c r="J15" s="24" t="s">
        <v>21</v>
      </c>
      <c r="K15" s="46">
        <v>32.11</v>
      </c>
    </row>
    <row r="16" spans="2:11" ht="15" customHeight="1" x14ac:dyDescent="0.25">
      <c r="B16" s="25">
        <v>45100</v>
      </c>
      <c r="C16" s="26">
        <v>70.61</v>
      </c>
      <c r="D16" s="27"/>
      <c r="F16" s="25">
        <v>45090</v>
      </c>
      <c r="G16" s="28">
        <v>2</v>
      </c>
      <c r="H16" s="29">
        <v>0</v>
      </c>
      <c r="J16" s="30" t="s">
        <v>22</v>
      </c>
      <c r="K16" s="32">
        <v>22</v>
      </c>
    </row>
    <row r="17" spans="2:11" ht="15" customHeight="1" x14ac:dyDescent="0.25">
      <c r="B17" s="25">
        <v>45100</v>
      </c>
      <c r="C17" s="26"/>
      <c r="D17" s="27">
        <v>4.32</v>
      </c>
      <c r="F17" s="25">
        <v>45091</v>
      </c>
      <c r="G17" s="28">
        <v>2</v>
      </c>
      <c r="H17" s="29">
        <v>0</v>
      </c>
      <c r="J17" s="33" t="s">
        <v>23</v>
      </c>
      <c r="K17" s="47">
        <v>136.88</v>
      </c>
    </row>
    <row r="18" spans="2:11" ht="15" customHeight="1" x14ac:dyDescent="0.25">
      <c r="B18" s="25">
        <v>45101</v>
      </c>
      <c r="C18" s="26">
        <v>36.71</v>
      </c>
      <c r="D18" s="27"/>
      <c r="F18" s="25">
        <v>45092</v>
      </c>
      <c r="G18" s="28">
        <v>2</v>
      </c>
      <c r="H18" s="29">
        <v>0</v>
      </c>
      <c r="J18" s="30" t="s">
        <v>24</v>
      </c>
      <c r="K18" s="47">
        <v>162.36000000000001</v>
      </c>
    </row>
    <row r="19" spans="2:11" ht="15" customHeight="1" x14ac:dyDescent="0.25">
      <c r="B19" s="25">
        <v>45103</v>
      </c>
      <c r="C19" s="26">
        <v>35.89</v>
      </c>
      <c r="D19" s="27"/>
      <c r="F19" s="25">
        <v>45093</v>
      </c>
      <c r="G19" s="28">
        <v>2</v>
      </c>
      <c r="H19" s="29">
        <v>1</v>
      </c>
      <c r="J19" s="30" t="s">
        <v>25</v>
      </c>
      <c r="K19" s="47">
        <v>57.59</v>
      </c>
    </row>
    <row r="20" spans="2:11" ht="15" customHeight="1" x14ac:dyDescent="0.25">
      <c r="B20" s="25">
        <v>45104</v>
      </c>
      <c r="C20" s="26"/>
      <c r="D20" s="27">
        <v>12.7</v>
      </c>
      <c r="F20" s="25">
        <v>45094</v>
      </c>
      <c r="G20" s="28">
        <v>2</v>
      </c>
      <c r="H20" s="29">
        <v>2</v>
      </c>
    </row>
    <row r="21" spans="2:11" ht="15" customHeight="1" x14ac:dyDescent="0.25">
      <c r="B21" s="25">
        <v>45106</v>
      </c>
      <c r="C21" s="26">
        <v>-20</v>
      </c>
      <c r="D21" s="27">
        <v>20</v>
      </c>
      <c r="F21" s="25">
        <v>45095</v>
      </c>
      <c r="G21" s="28">
        <v>2</v>
      </c>
      <c r="H21" s="29">
        <v>2</v>
      </c>
    </row>
    <row r="22" spans="2:11" ht="15" customHeight="1" x14ac:dyDescent="0.25">
      <c r="B22" s="25">
        <v>45106</v>
      </c>
      <c r="C22" s="26"/>
      <c r="D22" s="27">
        <v>5.89</v>
      </c>
      <c r="F22" s="25">
        <v>45096</v>
      </c>
      <c r="G22" s="28">
        <v>2</v>
      </c>
      <c r="H22" s="29">
        <v>1</v>
      </c>
    </row>
    <row r="23" spans="2:11" ht="15" customHeight="1" x14ac:dyDescent="0.25">
      <c r="B23" s="25">
        <v>45107</v>
      </c>
      <c r="C23" s="26">
        <v>43.06</v>
      </c>
      <c r="D23" s="27"/>
      <c r="F23" s="25">
        <v>45097</v>
      </c>
      <c r="G23" s="28">
        <v>2</v>
      </c>
      <c r="H23" s="29">
        <v>0</v>
      </c>
    </row>
    <row r="24" spans="2:11" ht="15" customHeight="1" x14ac:dyDescent="0.25">
      <c r="B24" s="25">
        <v>45107</v>
      </c>
      <c r="C24" s="26"/>
      <c r="D24" s="27">
        <v>43.91</v>
      </c>
      <c r="F24" s="25">
        <v>45098</v>
      </c>
      <c r="G24" s="28">
        <v>2</v>
      </c>
      <c r="H24" s="29">
        <v>0</v>
      </c>
    </row>
    <row r="25" spans="2:11" ht="15" customHeight="1" x14ac:dyDescent="0.25">
      <c r="B25" s="25"/>
      <c r="C25" s="26"/>
      <c r="D25" s="27"/>
      <c r="F25" s="25">
        <v>45099</v>
      </c>
      <c r="G25" s="28">
        <v>2</v>
      </c>
      <c r="H25" s="29">
        <v>0</v>
      </c>
    </row>
    <row r="26" spans="2:11" ht="15" customHeight="1" x14ac:dyDescent="0.25">
      <c r="B26" s="25"/>
      <c r="C26" s="26"/>
      <c r="D26" s="27"/>
      <c r="F26" s="25">
        <v>45100</v>
      </c>
      <c r="G26" s="28">
        <v>2</v>
      </c>
      <c r="H26" s="29">
        <v>0</v>
      </c>
    </row>
    <row r="27" spans="2:11" ht="15" customHeight="1" x14ac:dyDescent="0.25">
      <c r="B27" s="25"/>
      <c r="C27" s="26"/>
      <c r="D27" s="27"/>
      <c r="F27" s="25">
        <v>45101</v>
      </c>
      <c r="G27" s="28">
        <v>2</v>
      </c>
      <c r="H27" s="29">
        <v>2</v>
      </c>
    </row>
    <row r="28" spans="2:11" ht="15" customHeight="1" x14ac:dyDescent="0.25">
      <c r="B28" s="25"/>
      <c r="C28" s="26"/>
      <c r="D28" s="27"/>
      <c r="F28" s="25">
        <v>45102</v>
      </c>
      <c r="G28" s="28">
        <v>2</v>
      </c>
      <c r="H28" s="29">
        <v>2</v>
      </c>
    </row>
    <row r="29" spans="2:11" ht="15" customHeight="1" x14ac:dyDescent="0.25">
      <c r="B29" s="25"/>
      <c r="C29" s="26"/>
      <c r="D29" s="27"/>
      <c r="F29" s="25">
        <v>45103</v>
      </c>
      <c r="G29" s="28">
        <v>2</v>
      </c>
      <c r="H29" s="29">
        <v>0</v>
      </c>
    </row>
    <row r="30" spans="2:11" ht="15" customHeight="1" x14ac:dyDescent="0.25">
      <c r="B30" s="25"/>
      <c r="C30" s="26"/>
      <c r="D30" s="27"/>
      <c r="F30" s="25">
        <v>45104</v>
      </c>
      <c r="G30" s="28">
        <v>2</v>
      </c>
      <c r="H30" s="29">
        <v>2</v>
      </c>
    </row>
    <row r="31" spans="2:11" ht="15" customHeight="1" x14ac:dyDescent="0.25">
      <c r="B31" s="25"/>
      <c r="C31" s="26"/>
      <c r="D31" s="27"/>
      <c r="F31" s="25">
        <v>45105</v>
      </c>
      <c r="G31" s="28">
        <v>2</v>
      </c>
      <c r="H31" s="29">
        <v>0</v>
      </c>
    </row>
    <row r="32" spans="2:11" ht="15" customHeight="1" x14ac:dyDescent="0.25">
      <c r="B32" s="25"/>
      <c r="C32" s="26"/>
      <c r="D32" s="27"/>
      <c r="F32" s="25">
        <v>45106</v>
      </c>
      <c r="G32" s="28">
        <v>2</v>
      </c>
      <c r="H32" s="29">
        <v>0</v>
      </c>
    </row>
    <row r="33" spans="2:8" ht="15" customHeight="1" x14ac:dyDescent="0.25">
      <c r="B33" s="25"/>
      <c r="C33" s="26"/>
      <c r="D33" s="27"/>
      <c r="F33" s="25">
        <v>45107</v>
      </c>
      <c r="G33" s="28">
        <v>2</v>
      </c>
      <c r="H33" s="29">
        <v>1</v>
      </c>
    </row>
    <row r="34" spans="2:8" ht="15" customHeight="1" thickBot="1" x14ac:dyDescent="0.3">
      <c r="B34" s="34"/>
      <c r="C34" s="35"/>
      <c r="D34" s="36"/>
      <c r="F34" s="34">
        <v>45108</v>
      </c>
      <c r="G34" s="37"/>
      <c r="H34" s="38"/>
    </row>
    <row r="35" spans="2:8" s="42" customFormat="1" x14ac:dyDescent="0.25">
      <c r="B35" s="39" t="s">
        <v>26</v>
      </c>
      <c r="C35" s="40">
        <f>SUBTOTAL(109,ExFrais_1[Montant 1])</f>
        <v>336.99999999999994</v>
      </c>
      <c r="D35" s="41">
        <f>SUBTOTAL(109,ExFrais_1[Montant 2])</f>
        <v>162.35999999999999</v>
      </c>
      <c r="F35" s="43" t="s">
        <v>26</v>
      </c>
      <c r="G35" s="44">
        <f>SUBTOTAL(109,ExRepas_1[Repas 1])</f>
        <v>60</v>
      </c>
      <c r="H35" s="45">
        <f>SUBTOTAL(109,ExRepas_1[Repas 2])</f>
        <v>22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0.14062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2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45810</v>
      </c>
      <c r="C4" s="48">
        <v>39.65</v>
      </c>
      <c r="D4" s="49"/>
      <c r="F4" s="19">
        <v>45809</v>
      </c>
      <c r="G4" s="22">
        <v>2</v>
      </c>
      <c r="H4" s="23">
        <v>2</v>
      </c>
      <c r="J4" s="24" t="s">
        <v>12</v>
      </c>
      <c r="K4" s="50">
        <v>1057.3980555555599</v>
      </c>
    </row>
    <row r="5" spans="2:11" ht="15" customHeight="1" x14ac:dyDescent="0.25">
      <c r="B5" s="25">
        <v>45812</v>
      </c>
      <c r="C5" s="51"/>
      <c r="D5" s="52">
        <v>7.08</v>
      </c>
      <c r="F5" s="25">
        <v>45810</v>
      </c>
      <c r="G5" s="28">
        <v>2</v>
      </c>
      <c r="H5" s="29">
        <v>0</v>
      </c>
      <c r="J5" s="30" t="s">
        <v>13</v>
      </c>
      <c r="K5" s="53">
        <v>1015.3641666666672</v>
      </c>
    </row>
    <row r="6" spans="2:11" ht="15" customHeight="1" x14ac:dyDescent="0.25">
      <c r="B6" s="25">
        <v>45813</v>
      </c>
      <c r="C6" s="51">
        <v>34.36</v>
      </c>
      <c r="D6" s="52"/>
      <c r="F6" s="25">
        <v>45811</v>
      </c>
      <c r="G6" s="28">
        <v>2</v>
      </c>
      <c r="H6" s="29">
        <v>0</v>
      </c>
      <c r="J6" s="31" t="s">
        <v>14</v>
      </c>
      <c r="K6" s="53">
        <v>42.033888888892761</v>
      </c>
    </row>
    <row r="7" spans="2:11" ht="15" customHeight="1" x14ac:dyDescent="0.25">
      <c r="B7" s="25">
        <v>45815</v>
      </c>
      <c r="C7" s="51">
        <v>45.22</v>
      </c>
      <c r="D7" s="52"/>
      <c r="F7" s="25">
        <v>45812</v>
      </c>
      <c r="G7" s="28">
        <v>2</v>
      </c>
      <c r="H7" s="29">
        <v>0</v>
      </c>
      <c r="J7" s="30" t="s">
        <v>15</v>
      </c>
      <c r="K7" s="53">
        <v>168.34388888889276</v>
      </c>
    </row>
    <row r="8" spans="2:11" ht="15" customHeight="1" x14ac:dyDescent="0.25">
      <c r="B8" s="25"/>
      <c r="C8" s="51"/>
      <c r="D8" s="52"/>
      <c r="F8" s="25">
        <v>45813</v>
      </c>
      <c r="G8" s="28">
        <v>2</v>
      </c>
      <c r="H8" s="29">
        <v>0</v>
      </c>
      <c r="J8" s="30" t="s">
        <v>16</v>
      </c>
      <c r="K8" s="53">
        <v>6.8257258246151</v>
      </c>
    </row>
    <row r="9" spans="2:11" ht="15" customHeight="1" x14ac:dyDescent="0.25">
      <c r="B9" s="25"/>
      <c r="C9" s="51"/>
      <c r="D9" s="52"/>
      <c r="F9" s="25">
        <v>45814</v>
      </c>
      <c r="G9" s="28">
        <v>2</v>
      </c>
      <c r="H9" s="29">
        <v>0</v>
      </c>
      <c r="J9" s="30" t="s">
        <v>17</v>
      </c>
      <c r="K9" s="54">
        <v>26</v>
      </c>
    </row>
    <row r="10" spans="2:11" ht="15" customHeight="1" x14ac:dyDescent="0.25">
      <c r="B10" s="25"/>
      <c r="C10" s="51"/>
      <c r="D10" s="52"/>
      <c r="F10" s="25">
        <v>45815</v>
      </c>
      <c r="G10" s="28">
        <v>2</v>
      </c>
      <c r="H10" s="29">
        <v>2</v>
      </c>
      <c r="J10" s="30" t="s">
        <v>18</v>
      </c>
      <c r="K10" s="53">
        <v>6.4747649572651067</v>
      </c>
    </row>
    <row r="11" spans="2:11" ht="15" customHeight="1" x14ac:dyDescent="0.25">
      <c r="B11" s="25"/>
      <c r="C11" s="51"/>
      <c r="D11" s="52"/>
      <c r="F11" s="25">
        <v>45816</v>
      </c>
      <c r="G11" s="28">
        <v>2</v>
      </c>
      <c r="H11" s="29">
        <v>2</v>
      </c>
      <c r="J11" s="30" t="s">
        <v>19</v>
      </c>
      <c r="K11" s="53">
        <v>6.7977350805933208</v>
      </c>
    </row>
    <row r="12" spans="2:11" ht="15" customHeight="1" thickBot="1" x14ac:dyDescent="0.3">
      <c r="B12" s="25"/>
      <c r="C12" s="51"/>
      <c r="D12" s="52"/>
      <c r="F12" s="25">
        <v>45817</v>
      </c>
      <c r="G12" s="28">
        <v>2</v>
      </c>
      <c r="H12" s="29">
        <v>2</v>
      </c>
    </row>
    <row r="13" spans="2:11" ht="15" customHeight="1" thickBot="1" x14ac:dyDescent="0.3">
      <c r="B13" s="25"/>
      <c r="C13" s="51"/>
      <c r="D13" s="52"/>
      <c r="F13" s="25">
        <v>45818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45819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45820</v>
      </c>
      <c r="G15" s="28"/>
      <c r="H15" s="29"/>
      <c r="J15" s="24" t="s">
        <v>21</v>
      </c>
      <c r="K15" s="50">
        <v>86.924363231060994</v>
      </c>
    </row>
    <row r="16" spans="2:11" ht="15" customHeight="1" x14ac:dyDescent="0.25">
      <c r="B16" s="25"/>
      <c r="C16" s="51"/>
      <c r="D16" s="52"/>
      <c r="F16" s="25">
        <v>45821</v>
      </c>
      <c r="G16" s="28"/>
      <c r="H16" s="29"/>
      <c r="J16" s="30" t="s">
        <v>22</v>
      </c>
      <c r="K16" s="54">
        <v>8</v>
      </c>
    </row>
    <row r="17" spans="2:11" ht="15" customHeight="1" x14ac:dyDescent="0.25">
      <c r="B17" s="25"/>
      <c r="C17" s="51"/>
      <c r="D17" s="52"/>
      <c r="F17" s="25">
        <v>45822</v>
      </c>
      <c r="G17" s="28"/>
      <c r="H17" s="29"/>
      <c r="J17" s="33" t="s">
        <v>29</v>
      </c>
      <c r="K17" s="53">
        <v>54.381880644746566</v>
      </c>
    </row>
    <row r="18" spans="2:11" ht="15" customHeight="1" x14ac:dyDescent="0.25">
      <c r="B18" s="25"/>
      <c r="C18" s="51"/>
      <c r="D18" s="52"/>
      <c r="F18" s="25">
        <v>45823</v>
      </c>
      <c r="G18" s="28"/>
      <c r="H18" s="29"/>
      <c r="J18" s="30" t="s">
        <v>24</v>
      </c>
      <c r="K18" s="53">
        <v>7.08</v>
      </c>
    </row>
    <row r="19" spans="2:11" ht="15" customHeight="1" x14ac:dyDescent="0.25">
      <c r="B19" s="25"/>
      <c r="C19" s="51"/>
      <c r="D19" s="52"/>
      <c r="F19" s="25">
        <v>45824</v>
      </c>
      <c r="G19" s="28"/>
      <c r="H19" s="29"/>
      <c r="J19" s="30" t="s">
        <v>25</v>
      </c>
      <c r="K19" s="53">
        <v>39.622482586314426</v>
      </c>
    </row>
    <row r="20" spans="2:11" ht="15" customHeight="1" x14ac:dyDescent="0.25">
      <c r="B20" s="25"/>
      <c r="C20" s="51"/>
      <c r="D20" s="52"/>
      <c r="F20" s="25">
        <v>45825</v>
      </c>
      <c r="G20" s="28"/>
      <c r="H20" s="29"/>
    </row>
    <row r="21" spans="2:11" ht="15" customHeight="1" x14ac:dyDescent="0.25">
      <c r="B21" s="25"/>
      <c r="C21" s="51"/>
      <c r="D21" s="52"/>
      <c r="F21" s="25">
        <v>45826</v>
      </c>
      <c r="G21" s="28"/>
      <c r="H21" s="29"/>
    </row>
    <row r="22" spans="2:11" ht="15" customHeight="1" x14ac:dyDescent="0.25">
      <c r="B22" s="25"/>
      <c r="C22" s="51"/>
      <c r="D22" s="52"/>
      <c r="F22" s="25">
        <v>45827</v>
      </c>
      <c r="G22" s="28"/>
      <c r="H22" s="29"/>
    </row>
    <row r="23" spans="2:11" ht="15" customHeight="1" x14ac:dyDescent="0.25">
      <c r="B23" s="25"/>
      <c r="C23" s="51"/>
      <c r="D23" s="52"/>
      <c r="F23" s="25">
        <v>45828</v>
      </c>
      <c r="G23" s="28"/>
      <c r="H23" s="29"/>
    </row>
    <row r="24" spans="2:11" ht="15" customHeight="1" x14ac:dyDescent="0.25">
      <c r="B24" s="25"/>
      <c r="C24" s="51"/>
      <c r="D24" s="52"/>
      <c r="F24" s="25">
        <v>45829</v>
      </c>
      <c r="G24" s="28"/>
      <c r="H24" s="29"/>
    </row>
    <row r="25" spans="2:11" ht="15" customHeight="1" x14ac:dyDescent="0.25">
      <c r="B25" s="25"/>
      <c r="C25" s="51"/>
      <c r="D25" s="52"/>
      <c r="F25" s="25">
        <v>45830</v>
      </c>
      <c r="G25" s="28"/>
      <c r="H25" s="29"/>
    </row>
    <row r="26" spans="2:11" ht="15" customHeight="1" x14ac:dyDescent="0.25">
      <c r="B26" s="25"/>
      <c r="C26" s="51"/>
      <c r="D26" s="52"/>
      <c r="F26" s="25">
        <v>45831</v>
      </c>
      <c r="G26" s="28"/>
      <c r="H26" s="29"/>
    </row>
    <row r="27" spans="2:11" ht="15" customHeight="1" x14ac:dyDescent="0.25">
      <c r="B27" s="25"/>
      <c r="C27" s="51"/>
      <c r="D27" s="52"/>
      <c r="F27" s="25">
        <v>45832</v>
      </c>
      <c r="G27" s="28"/>
      <c r="H27" s="29"/>
    </row>
    <row r="28" spans="2:11" ht="15" customHeight="1" x14ac:dyDescent="0.25">
      <c r="B28" s="25"/>
      <c r="C28" s="51"/>
      <c r="D28" s="52"/>
      <c r="F28" s="25">
        <v>45833</v>
      </c>
      <c r="G28" s="28"/>
      <c r="H28" s="29"/>
    </row>
    <row r="29" spans="2:11" ht="15" customHeight="1" x14ac:dyDescent="0.25">
      <c r="B29" s="25"/>
      <c r="C29" s="51"/>
      <c r="D29" s="52"/>
      <c r="F29" s="25">
        <v>45834</v>
      </c>
      <c r="G29" s="28"/>
      <c r="H29" s="29"/>
    </row>
    <row r="30" spans="2:11" ht="15" customHeight="1" x14ac:dyDescent="0.25">
      <c r="B30" s="25"/>
      <c r="C30" s="51"/>
      <c r="D30" s="52"/>
      <c r="F30" s="25">
        <v>45835</v>
      </c>
      <c r="G30" s="28"/>
      <c r="H30" s="29"/>
    </row>
    <row r="31" spans="2:11" ht="15" customHeight="1" x14ac:dyDescent="0.25">
      <c r="B31" s="25"/>
      <c r="C31" s="51"/>
      <c r="D31" s="52"/>
      <c r="F31" s="25">
        <v>45836</v>
      </c>
      <c r="G31" s="28"/>
      <c r="H31" s="29"/>
    </row>
    <row r="32" spans="2:11" ht="15" customHeight="1" x14ac:dyDescent="0.25">
      <c r="B32" s="25"/>
      <c r="C32" s="51"/>
      <c r="D32" s="52"/>
      <c r="F32" s="25">
        <v>45837</v>
      </c>
      <c r="G32" s="28"/>
      <c r="H32" s="29"/>
    </row>
    <row r="33" spans="2:8" ht="15" customHeight="1" x14ac:dyDescent="0.25">
      <c r="B33" s="25"/>
      <c r="C33" s="51"/>
      <c r="D33" s="52"/>
      <c r="F33" s="25">
        <v>45838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45839</v>
      </c>
      <c r="G34" s="37"/>
      <c r="H34" s="38"/>
    </row>
    <row r="35" spans="2:8" s="42" customFormat="1" x14ac:dyDescent="0.25">
      <c r="B35" s="39" t="s">
        <v>26</v>
      </c>
      <c r="C35" s="57">
        <f>SUBTOTAL(109,ExFrais6[Montant 1])</f>
        <v>119.22999999999999</v>
      </c>
      <c r="D35" s="58">
        <f>SUBTOTAL(109,ExFrais6[Montant 2])</f>
        <v>7.08</v>
      </c>
      <c r="F35" s="43" t="s">
        <v>26</v>
      </c>
      <c r="G35" s="44">
        <f>SUBTOTAL(109,ExRepas7[Repas 1])</f>
        <v>18</v>
      </c>
      <c r="H35" s="45">
        <f>SUBTOTAL(109,ExRepas7[Repas 2])</f>
        <v>8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2"/>
  <dimension ref="B1:K35"/>
  <sheetViews>
    <sheetView showRowColHeaders="0" workbookViewId="0">
      <pane ySplit="3" topLeftCell="A4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6.42578125" style="2" bestFit="1" customWidth="1"/>
    <col min="3" max="3" width="12.28515625" style="3" customWidth="1"/>
    <col min="4" max="4" width="12.28515625" style="1" customWidth="1"/>
    <col min="5" max="5" width="3.7109375" style="1" customWidth="1"/>
    <col min="6" max="6" width="27.140625" style="2" bestFit="1" customWidth="1"/>
    <col min="7" max="8" width="9.7109375" style="1" customWidth="1"/>
    <col min="9" max="9" width="3.7109375" style="1" customWidth="1"/>
    <col min="10" max="10" width="26.7109375" style="1" bestFit="1" customWidth="1"/>
    <col min="11" max="11" width="12.28515625" style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45139</v>
      </c>
      <c r="C4" s="20">
        <f t="shared" ref="C4" si="0">5.2+45.47-3.19</f>
        <v>47.480000000000004</v>
      </c>
      <c r="D4" s="21">
        <f t="shared" ref="D4" si="1">4.19-0.64</f>
        <v>3.5500000000000003</v>
      </c>
      <c r="F4" s="19">
        <v>45139</v>
      </c>
      <c r="G4" s="22">
        <v>2</v>
      </c>
      <c r="H4" s="23">
        <v>0</v>
      </c>
      <c r="J4" s="24" t="s">
        <v>12</v>
      </c>
      <c r="K4" s="46">
        <v>773.94</v>
      </c>
    </row>
    <row r="5" spans="2:11" ht="15" customHeight="1" x14ac:dyDescent="0.25">
      <c r="B5" s="25">
        <v>45141</v>
      </c>
      <c r="C5" s="26"/>
      <c r="D5" s="27">
        <f>4.19-0.64</f>
        <v>3.5500000000000003</v>
      </c>
      <c r="F5" s="25">
        <v>45140</v>
      </c>
      <c r="G5" s="28">
        <v>2</v>
      </c>
      <c r="H5" s="29">
        <v>0</v>
      </c>
      <c r="J5" s="30" t="s">
        <v>13</v>
      </c>
      <c r="K5" s="47">
        <v>842.7</v>
      </c>
    </row>
    <row r="6" spans="2:11" ht="15" customHeight="1" x14ac:dyDescent="0.25">
      <c r="B6" s="25">
        <v>45142</v>
      </c>
      <c r="C6" s="26">
        <v>5.2</v>
      </c>
      <c r="D6" s="27"/>
      <c r="F6" s="25">
        <v>45141</v>
      </c>
      <c r="G6" s="28">
        <v>2</v>
      </c>
      <c r="H6" s="29">
        <v>0</v>
      </c>
      <c r="J6" s="31" t="s">
        <v>14</v>
      </c>
      <c r="K6" s="47">
        <v>-68.760000000000005</v>
      </c>
    </row>
    <row r="7" spans="2:11" ht="15" customHeight="1" x14ac:dyDescent="0.25">
      <c r="B7" s="25">
        <v>45143</v>
      </c>
      <c r="C7" s="26">
        <v>22.18</v>
      </c>
      <c r="D7" s="27"/>
      <c r="F7" s="25">
        <v>45142</v>
      </c>
      <c r="G7" s="28">
        <v>2</v>
      </c>
      <c r="H7" s="29">
        <v>0</v>
      </c>
      <c r="J7" s="30" t="s">
        <v>15</v>
      </c>
      <c r="K7" s="47">
        <v>424.69</v>
      </c>
    </row>
    <row r="8" spans="2:11" ht="15" customHeight="1" x14ac:dyDescent="0.25">
      <c r="B8" s="25">
        <v>45146</v>
      </c>
      <c r="C8" s="26">
        <f>56.46-3-4</f>
        <v>49.46</v>
      </c>
      <c r="D8" s="27"/>
      <c r="F8" s="25">
        <v>45143</v>
      </c>
      <c r="G8" s="28">
        <v>2</v>
      </c>
      <c r="H8" s="29">
        <v>2</v>
      </c>
      <c r="J8" s="30" t="s">
        <v>16</v>
      </c>
      <c r="K8" s="47">
        <v>6.27</v>
      </c>
    </row>
    <row r="9" spans="2:11" ht="15" customHeight="1" x14ac:dyDescent="0.25">
      <c r="B9" s="25">
        <v>45148</v>
      </c>
      <c r="C9" s="26">
        <v>5.2</v>
      </c>
      <c r="D9" s="27"/>
      <c r="F9" s="25">
        <v>45144</v>
      </c>
      <c r="G9" s="28">
        <v>2</v>
      </c>
      <c r="H9" s="29">
        <v>2</v>
      </c>
      <c r="J9" s="30" t="s">
        <v>17</v>
      </c>
      <c r="K9" s="32">
        <v>72</v>
      </c>
    </row>
    <row r="10" spans="2:11" ht="15" customHeight="1" x14ac:dyDescent="0.25">
      <c r="B10" s="25">
        <v>45149</v>
      </c>
      <c r="C10" s="26"/>
      <c r="D10" s="27">
        <v>57</v>
      </c>
      <c r="F10" s="25">
        <v>45145</v>
      </c>
      <c r="G10" s="28">
        <v>2</v>
      </c>
      <c r="H10" s="29">
        <v>0</v>
      </c>
      <c r="J10" s="30" t="s">
        <v>18</v>
      </c>
      <c r="K10" s="47">
        <v>5.9</v>
      </c>
    </row>
    <row r="11" spans="2:11" ht="15" customHeight="1" x14ac:dyDescent="0.25">
      <c r="B11" s="25">
        <v>45150</v>
      </c>
      <c r="C11" s="26">
        <v>36.799999999999997</v>
      </c>
      <c r="D11" s="27"/>
      <c r="F11" s="25">
        <v>45146</v>
      </c>
      <c r="G11" s="28">
        <v>2</v>
      </c>
      <c r="H11" s="29">
        <v>0</v>
      </c>
      <c r="J11" s="30" t="s">
        <v>19</v>
      </c>
      <c r="K11" s="47">
        <v>6.2</v>
      </c>
    </row>
    <row r="12" spans="2:11" ht="15" customHeight="1" thickBot="1" x14ac:dyDescent="0.3">
      <c r="B12" s="25">
        <v>45154</v>
      </c>
      <c r="C12" s="26">
        <f>5.2+100.09-4.9-8.9</f>
        <v>91.49</v>
      </c>
      <c r="D12" s="27"/>
      <c r="F12" s="25">
        <v>45147</v>
      </c>
      <c r="G12" s="28">
        <v>0</v>
      </c>
      <c r="H12" s="29">
        <v>0</v>
      </c>
    </row>
    <row r="13" spans="2:11" ht="15" customHeight="1" thickBot="1" x14ac:dyDescent="0.3">
      <c r="B13" s="25">
        <v>45155</v>
      </c>
      <c r="C13" s="26"/>
      <c r="D13" s="27">
        <f>1.05-0.16 +1.99</f>
        <v>2.88</v>
      </c>
      <c r="F13" s="25">
        <v>45148</v>
      </c>
      <c r="G13" s="28">
        <v>2</v>
      </c>
      <c r="H13" s="29">
        <v>0</v>
      </c>
      <c r="J13" s="59" t="s">
        <v>20</v>
      </c>
      <c r="K13" s="61"/>
    </row>
    <row r="14" spans="2:11" ht="15" customHeight="1" thickBot="1" x14ac:dyDescent="0.3">
      <c r="B14" s="25">
        <v>45155</v>
      </c>
      <c r="C14" s="26"/>
      <c r="D14" s="27">
        <f>5.69-0.46</f>
        <v>5.23</v>
      </c>
      <c r="F14" s="25">
        <v>45149</v>
      </c>
      <c r="G14" s="28">
        <v>2</v>
      </c>
      <c r="H14" s="29">
        <v>0</v>
      </c>
      <c r="J14" s="17" t="s">
        <v>10</v>
      </c>
      <c r="K14" s="18" t="s">
        <v>11</v>
      </c>
    </row>
    <row r="15" spans="2:11" ht="15" customHeight="1" x14ac:dyDescent="0.25">
      <c r="B15" s="25">
        <v>45160</v>
      </c>
      <c r="C15" s="26">
        <f>5.2+60.34-6.5</f>
        <v>59.040000000000006</v>
      </c>
      <c r="D15" s="27"/>
      <c r="F15" s="25">
        <v>45150</v>
      </c>
      <c r="G15" s="28">
        <v>2</v>
      </c>
      <c r="H15" s="29">
        <v>2</v>
      </c>
      <c r="J15" s="24" t="s">
        <v>21</v>
      </c>
      <c r="K15" s="46">
        <v>9.4499999999999993</v>
      </c>
    </row>
    <row r="16" spans="2:11" ht="15" customHeight="1" x14ac:dyDescent="0.25">
      <c r="B16" s="25">
        <v>45167</v>
      </c>
      <c r="C16" s="26">
        <f>71.02-6.13-3.19+5.2</f>
        <v>66.900000000000006</v>
      </c>
      <c r="D16" s="27"/>
      <c r="F16" s="25">
        <v>45151</v>
      </c>
      <c r="G16" s="28">
        <v>2</v>
      </c>
      <c r="H16" s="29">
        <v>2</v>
      </c>
      <c r="J16" s="30" t="s">
        <v>22</v>
      </c>
      <c r="K16" s="32">
        <v>16</v>
      </c>
    </row>
    <row r="17" spans="2:11" ht="15" customHeight="1" x14ac:dyDescent="0.25">
      <c r="B17" s="25">
        <v>45168</v>
      </c>
      <c r="C17" s="26"/>
      <c r="D17" s="27">
        <f>4.29+3.45*2+5.69</f>
        <v>16.880000000000003</v>
      </c>
      <c r="F17" s="25">
        <v>45152</v>
      </c>
      <c r="G17" s="28">
        <v>1</v>
      </c>
      <c r="H17" s="29">
        <v>0</v>
      </c>
      <c r="J17" s="33" t="s">
        <v>27</v>
      </c>
      <c r="K17" s="47">
        <v>99.17</v>
      </c>
    </row>
    <row r="18" spans="2:11" ht="15" customHeight="1" x14ac:dyDescent="0.25">
      <c r="B18" s="25">
        <v>45169</v>
      </c>
      <c r="C18" s="26">
        <v>24.95</v>
      </c>
      <c r="D18" s="27">
        <f>-2.27-2.07</f>
        <v>-4.34</v>
      </c>
      <c r="F18" s="25">
        <v>45153</v>
      </c>
      <c r="G18" s="28">
        <v>2</v>
      </c>
      <c r="H18" s="29">
        <v>0</v>
      </c>
      <c r="J18" s="30" t="s">
        <v>24</v>
      </c>
      <c r="K18" s="47">
        <v>84.75</v>
      </c>
    </row>
    <row r="19" spans="2:11" ht="15" customHeight="1" x14ac:dyDescent="0.25">
      <c r="B19" s="25"/>
      <c r="C19" s="26"/>
      <c r="D19" s="27"/>
      <c r="F19" s="25">
        <v>45154</v>
      </c>
      <c r="G19" s="28">
        <v>2</v>
      </c>
      <c r="H19" s="29">
        <v>0</v>
      </c>
      <c r="J19" s="30" t="s">
        <v>25</v>
      </c>
      <c r="K19" s="47">
        <v>-4.97</v>
      </c>
    </row>
    <row r="20" spans="2:11" ht="15" customHeight="1" x14ac:dyDescent="0.25">
      <c r="B20" s="25"/>
      <c r="C20" s="26"/>
      <c r="D20" s="27"/>
      <c r="F20" s="25">
        <v>45155</v>
      </c>
      <c r="G20" s="28">
        <v>2</v>
      </c>
      <c r="H20" s="29">
        <v>0</v>
      </c>
    </row>
    <row r="21" spans="2:11" ht="15" customHeight="1" x14ac:dyDescent="0.25">
      <c r="B21" s="25"/>
      <c r="C21" s="26"/>
      <c r="D21" s="27"/>
      <c r="F21" s="25">
        <v>45156</v>
      </c>
      <c r="G21" s="28">
        <v>2</v>
      </c>
      <c r="H21" s="29">
        <v>0</v>
      </c>
    </row>
    <row r="22" spans="2:11" ht="15" customHeight="1" x14ac:dyDescent="0.25">
      <c r="B22" s="25"/>
      <c r="C22" s="26"/>
      <c r="D22" s="27"/>
      <c r="F22" s="25">
        <v>45157</v>
      </c>
      <c r="G22" s="28">
        <v>2</v>
      </c>
      <c r="H22" s="29">
        <v>2</v>
      </c>
    </row>
    <row r="23" spans="2:11" ht="15" customHeight="1" x14ac:dyDescent="0.25">
      <c r="B23" s="25"/>
      <c r="C23" s="26"/>
      <c r="D23" s="27"/>
      <c r="F23" s="25">
        <v>45158</v>
      </c>
      <c r="G23" s="28">
        <v>2</v>
      </c>
      <c r="H23" s="29">
        <v>2</v>
      </c>
    </row>
    <row r="24" spans="2:11" ht="15" customHeight="1" x14ac:dyDescent="0.25">
      <c r="B24" s="25"/>
      <c r="C24" s="26"/>
      <c r="D24" s="27"/>
      <c r="F24" s="25">
        <v>45159</v>
      </c>
      <c r="G24" s="28">
        <v>1</v>
      </c>
      <c r="H24" s="29">
        <v>0</v>
      </c>
    </row>
    <row r="25" spans="2:11" ht="15" customHeight="1" x14ac:dyDescent="0.25">
      <c r="B25" s="25"/>
      <c r="C25" s="26"/>
      <c r="D25" s="27"/>
      <c r="F25" s="25">
        <v>45160</v>
      </c>
      <c r="G25" s="28">
        <v>2</v>
      </c>
      <c r="H25" s="29">
        <v>0</v>
      </c>
    </row>
    <row r="26" spans="2:11" ht="15" customHeight="1" x14ac:dyDescent="0.25">
      <c r="B26" s="25"/>
      <c r="C26" s="26"/>
      <c r="D26" s="27"/>
      <c r="F26" s="25">
        <v>45161</v>
      </c>
      <c r="G26" s="28">
        <v>1</v>
      </c>
      <c r="H26" s="29">
        <v>0</v>
      </c>
    </row>
    <row r="27" spans="2:11" ht="15" customHeight="1" x14ac:dyDescent="0.25">
      <c r="B27" s="25"/>
      <c r="C27" s="26"/>
      <c r="D27" s="27"/>
      <c r="F27" s="25">
        <v>45162</v>
      </c>
      <c r="G27" s="28">
        <v>2</v>
      </c>
      <c r="H27" s="29">
        <v>0</v>
      </c>
    </row>
    <row r="28" spans="2:11" ht="15" customHeight="1" x14ac:dyDescent="0.25">
      <c r="B28" s="25"/>
      <c r="C28" s="26"/>
      <c r="D28" s="27"/>
      <c r="F28" s="25">
        <v>45163</v>
      </c>
      <c r="G28" s="28">
        <v>2</v>
      </c>
      <c r="H28" s="29">
        <v>0</v>
      </c>
    </row>
    <row r="29" spans="2:11" ht="15" customHeight="1" x14ac:dyDescent="0.25">
      <c r="B29" s="25"/>
      <c r="C29" s="26"/>
      <c r="D29" s="27"/>
      <c r="F29" s="25">
        <v>45164</v>
      </c>
      <c r="G29" s="28">
        <v>2</v>
      </c>
      <c r="H29" s="29">
        <v>2</v>
      </c>
    </row>
    <row r="30" spans="2:11" ht="15" customHeight="1" x14ac:dyDescent="0.25">
      <c r="B30" s="25"/>
      <c r="C30" s="26"/>
      <c r="D30" s="27"/>
      <c r="F30" s="25">
        <v>45165</v>
      </c>
      <c r="G30" s="28">
        <v>2</v>
      </c>
      <c r="H30" s="29">
        <v>2</v>
      </c>
    </row>
    <row r="31" spans="2:11" ht="15" customHeight="1" x14ac:dyDescent="0.25">
      <c r="B31" s="25"/>
      <c r="C31" s="26"/>
      <c r="D31" s="27"/>
      <c r="F31" s="25">
        <v>45166</v>
      </c>
      <c r="G31" s="28">
        <v>2</v>
      </c>
      <c r="H31" s="29">
        <v>0</v>
      </c>
    </row>
    <row r="32" spans="2:11" ht="15" customHeight="1" x14ac:dyDescent="0.25">
      <c r="B32" s="25"/>
      <c r="C32" s="26"/>
      <c r="D32" s="27"/>
      <c r="F32" s="25">
        <v>45167</v>
      </c>
      <c r="G32" s="28">
        <v>1</v>
      </c>
      <c r="H32" s="29">
        <v>0</v>
      </c>
    </row>
    <row r="33" spans="2:8" ht="15" customHeight="1" x14ac:dyDescent="0.25">
      <c r="B33" s="25"/>
      <c r="C33" s="26"/>
      <c r="D33" s="27"/>
      <c r="F33" s="25">
        <v>45168</v>
      </c>
      <c r="G33" s="28">
        <v>2</v>
      </c>
      <c r="H33" s="29">
        <v>0</v>
      </c>
    </row>
    <row r="34" spans="2:8" ht="15" customHeight="1" thickBot="1" x14ac:dyDescent="0.3">
      <c r="B34" s="34"/>
      <c r="C34" s="35"/>
      <c r="D34" s="36"/>
      <c r="F34" s="34">
        <v>45169</v>
      </c>
      <c r="G34" s="37">
        <v>2</v>
      </c>
      <c r="H34" s="38">
        <v>0</v>
      </c>
    </row>
    <row r="35" spans="2:8" s="42" customFormat="1" x14ac:dyDescent="0.25">
      <c r="B35" s="39" t="s">
        <v>26</v>
      </c>
      <c r="C35" s="40">
        <f>SUBTOTAL(109,ExFrais_110[Montant 1])</f>
        <v>408.7</v>
      </c>
      <c r="D35" s="41">
        <f>SUBTOTAL(109,ExFrais_110[Montant 2])</f>
        <v>84.75</v>
      </c>
      <c r="F35" s="43" t="s">
        <v>26</v>
      </c>
      <c r="G35" s="44">
        <f>SUBTOTAL(109,ExRepas_111[Repas 1])</f>
        <v>56</v>
      </c>
      <c r="H35" s="45">
        <f>SUBTOTAL(109,ExRepas_111[Repas 2])</f>
        <v>16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1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3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59" t="s">
        <v>4</v>
      </c>
      <c r="K2" s="60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/>
      <c r="C4" s="48"/>
      <c r="D4" s="49"/>
      <c r="F4" s="19">
        <v>45839</v>
      </c>
      <c r="G4" s="22"/>
      <c r="H4" s="23"/>
      <c r="J4" s="24" t="s">
        <v>12</v>
      </c>
      <c r="K4" s="50">
        <v>1015.36416666667</v>
      </c>
    </row>
    <row r="5" spans="2:11" ht="15" customHeight="1" x14ac:dyDescent="0.25">
      <c r="B5" s="25"/>
      <c r="C5" s="51"/>
      <c r="D5" s="52"/>
      <c r="F5" s="25">
        <v>45840</v>
      </c>
      <c r="G5" s="28"/>
      <c r="H5" s="29"/>
      <c r="J5" s="30" t="s">
        <v>13</v>
      </c>
      <c r="K5" s="53">
        <v>1015.3641666666672</v>
      </c>
    </row>
    <row r="6" spans="2:11" ht="15" customHeight="1" x14ac:dyDescent="0.25">
      <c r="B6" s="25"/>
      <c r="C6" s="51"/>
      <c r="D6" s="52"/>
      <c r="F6" s="25">
        <v>45841</v>
      </c>
      <c r="G6" s="28"/>
      <c r="H6" s="29"/>
      <c r="J6" s="31" t="s">
        <v>14</v>
      </c>
      <c r="K6" s="53">
        <v>2.8421709430404007E-12</v>
      </c>
    </row>
    <row r="7" spans="2:11" ht="15" customHeight="1" x14ac:dyDescent="0.25">
      <c r="B7" s="25"/>
      <c r="C7" s="51"/>
      <c r="D7" s="52"/>
      <c r="F7" s="25">
        <v>45842</v>
      </c>
      <c r="G7" s="28"/>
      <c r="H7" s="29"/>
      <c r="J7" s="30" t="s">
        <v>15</v>
      </c>
      <c r="K7" s="53">
        <v>2.8421709430404007E-12</v>
      </c>
    </row>
    <row r="8" spans="2:11" ht="15" customHeight="1" x14ac:dyDescent="0.25">
      <c r="B8" s="25"/>
      <c r="C8" s="51"/>
      <c r="D8" s="52"/>
      <c r="F8" s="25">
        <v>45843</v>
      </c>
      <c r="G8" s="28"/>
      <c r="H8" s="29"/>
      <c r="J8" s="30" t="s">
        <v>16</v>
      </c>
      <c r="K8" s="53">
        <v>6.7977350805933199</v>
      </c>
    </row>
    <row r="9" spans="2:11" ht="15" customHeight="1" x14ac:dyDescent="0.25">
      <c r="B9" s="25"/>
      <c r="C9" s="51"/>
      <c r="D9" s="52"/>
      <c r="F9" s="25">
        <v>45844</v>
      </c>
      <c r="G9" s="28"/>
      <c r="H9" s="29"/>
      <c r="J9" s="30" t="s">
        <v>17</v>
      </c>
      <c r="K9" s="54">
        <v>0</v>
      </c>
    </row>
    <row r="10" spans="2:11" ht="15" customHeight="1" x14ac:dyDescent="0.25">
      <c r="B10" s="25"/>
      <c r="C10" s="51"/>
      <c r="D10" s="52"/>
      <c r="F10" s="25">
        <v>45845</v>
      </c>
      <c r="G10" s="28"/>
      <c r="H10" s="29"/>
      <c r="J10" s="30" t="s">
        <v>18</v>
      </c>
      <c r="K10" s="53" t="e">
        <v>#DIV/0!</v>
      </c>
    </row>
    <row r="11" spans="2:11" ht="15" customHeight="1" x14ac:dyDescent="0.25">
      <c r="B11" s="25"/>
      <c r="C11" s="51"/>
      <c r="D11" s="52"/>
      <c r="F11" s="25">
        <v>45846</v>
      </c>
      <c r="G11" s="28"/>
      <c r="H11" s="29"/>
      <c r="J11" s="30" t="s">
        <v>19</v>
      </c>
      <c r="K11" s="53">
        <v>6.7977350805933296</v>
      </c>
    </row>
    <row r="12" spans="2:11" ht="15" customHeight="1" thickBot="1" x14ac:dyDescent="0.3">
      <c r="B12" s="25"/>
      <c r="C12" s="51"/>
      <c r="D12" s="52"/>
      <c r="F12" s="25">
        <v>45847</v>
      </c>
      <c r="G12" s="28"/>
      <c r="H12" s="29"/>
    </row>
    <row r="13" spans="2:11" ht="15" customHeight="1" thickBot="1" x14ac:dyDescent="0.3">
      <c r="B13" s="25"/>
      <c r="C13" s="51"/>
      <c r="D13" s="52"/>
      <c r="F13" s="25">
        <v>45848</v>
      </c>
      <c r="G13" s="28"/>
      <c r="H13" s="29"/>
      <c r="J13" s="59" t="s">
        <v>20</v>
      </c>
      <c r="K13" s="61"/>
    </row>
    <row r="14" spans="2:11" ht="15" customHeight="1" thickBot="1" x14ac:dyDescent="0.3">
      <c r="B14" s="25"/>
      <c r="C14" s="51"/>
      <c r="D14" s="52"/>
      <c r="F14" s="25">
        <v>45849</v>
      </c>
      <c r="G14" s="28"/>
      <c r="H14" s="29"/>
      <c r="J14" s="17" t="s">
        <v>10</v>
      </c>
      <c r="K14" s="18" t="s">
        <v>11</v>
      </c>
    </row>
    <row r="15" spans="2:11" ht="15" customHeight="1" x14ac:dyDescent="0.25">
      <c r="B15" s="25"/>
      <c r="C15" s="51"/>
      <c r="D15" s="52"/>
      <c r="F15" s="25">
        <v>45850</v>
      </c>
      <c r="G15" s="28"/>
      <c r="H15" s="29"/>
      <c r="J15" s="24" t="s">
        <v>21</v>
      </c>
      <c r="K15" s="50">
        <v>39.622482586314398</v>
      </c>
    </row>
    <row r="16" spans="2:11" ht="15" customHeight="1" x14ac:dyDescent="0.25">
      <c r="B16" s="25"/>
      <c r="C16" s="51"/>
      <c r="D16" s="52"/>
      <c r="F16" s="25">
        <v>45851</v>
      </c>
      <c r="G16" s="28"/>
      <c r="H16" s="29"/>
      <c r="J16" s="30" t="s">
        <v>22</v>
      </c>
      <c r="K16" s="54">
        <v>0</v>
      </c>
    </row>
    <row r="17" spans="2:11" ht="15" customHeight="1" x14ac:dyDescent="0.25">
      <c r="B17" s="25"/>
      <c r="C17" s="51"/>
      <c r="D17" s="52"/>
      <c r="F17" s="25">
        <v>45852</v>
      </c>
      <c r="G17" s="28"/>
      <c r="H17" s="29"/>
      <c r="J17" s="33" t="s">
        <v>28</v>
      </c>
      <c r="K17" s="53">
        <v>0</v>
      </c>
    </row>
    <row r="18" spans="2:11" ht="15" customHeight="1" x14ac:dyDescent="0.25">
      <c r="B18" s="25"/>
      <c r="C18" s="51"/>
      <c r="D18" s="52"/>
      <c r="F18" s="25">
        <v>45853</v>
      </c>
      <c r="G18" s="28"/>
      <c r="H18" s="29"/>
      <c r="J18" s="30" t="s">
        <v>24</v>
      </c>
      <c r="K18" s="53">
        <v>0</v>
      </c>
    </row>
    <row r="19" spans="2:11" ht="15" customHeight="1" x14ac:dyDescent="0.25">
      <c r="B19" s="25"/>
      <c r="C19" s="51"/>
      <c r="D19" s="52"/>
      <c r="F19" s="25">
        <v>45854</v>
      </c>
      <c r="G19" s="28"/>
      <c r="H19" s="29"/>
      <c r="J19" s="30" t="s">
        <v>25</v>
      </c>
      <c r="K19" s="53">
        <v>39.622482586314398</v>
      </c>
    </row>
    <row r="20" spans="2:11" ht="15" customHeight="1" x14ac:dyDescent="0.25">
      <c r="B20" s="25"/>
      <c r="C20" s="51"/>
      <c r="D20" s="52"/>
      <c r="F20" s="25">
        <v>45855</v>
      </c>
      <c r="G20" s="28"/>
      <c r="H20" s="29"/>
    </row>
    <row r="21" spans="2:11" ht="15" customHeight="1" x14ac:dyDescent="0.25">
      <c r="B21" s="25"/>
      <c r="C21" s="51"/>
      <c r="D21" s="52"/>
      <c r="F21" s="25">
        <v>45856</v>
      </c>
      <c r="G21" s="28"/>
      <c r="H21" s="29"/>
    </row>
    <row r="22" spans="2:11" ht="15" customHeight="1" x14ac:dyDescent="0.25">
      <c r="B22" s="25"/>
      <c r="C22" s="51"/>
      <c r="D22" s="52"/>
      <c r="F22" s="25">
        <v>45857</v>
      </c>
      <c r="G22" s="28"/>
      <c r="H22" s="29"/>
    </row>
    <row r="23" spans="2:11" ht="15" customHeight="1" x14ac:dyDescent="0.25">
      <c r="B23" s="25"/>
      <c r="C23" s="51"/>
      <c r="D23" s="52"/>
      <c r="F23" s="25">
        <v>45858</v>
      </c>
      <c r="G23" s="28"/>
      <c r="H23" s="29"/>
    </row>
    <row r="24" spans="2:11" ht="15" customHeight="1" x14ac:dyDescent="0.25">
      <c r="B24" s="25"/>
      <c r="C24" s="51"/>
      <c r="D24" s="52"/>
      <c r="F24" s="25">
        <v>45859</v>
      </c>
      <c r="G24" s="28"/>
      <c r="H24" s="29"/>
    </row>
    <row r="25" spans="2:11" ht="15" customHeight="1" x14ac:dyDescent="0.25">
      <c r="B25" s="25"/>
      <c r="C25" s="51"/>
      <c r="D25" s="52"/>
      <c r="F25" s="25">
        <v>45860</v>
      </c>
      <c r="G25" s="28"/>
      <c r="H25" s="29"/>
    </row>
    <row r="26" spans="2:11" ht="15" customHeight="1" x14ac:dyDescent="0.25">
      <c r="B26" s="25"/>
      <c r="C26" s="51"/>
      <c r="D26" s="52"/>
      <c r="F26" s="25">
        <v>45861</v>
      </c>
      <c r="G26" s="28"/>
      <c r="H26" s="29"/>
    </row>
    <row r="27" spans="2:11" ht="15" customHeight="1" x14ac:dyDescent="0.25">
      <c r="B27" s="25"/>
      <c r="C27" s="51"/>
      <c r="D27" s="52"/>
      <c r="F27" s="25">
        <v>45862</v>
      </c>
      <c r="G27" s="28"/>
      <c r="H27" s="29"/>
    </row>
    <row r="28" spans="2:11" ht="15" customHeight="1" x14ac:dyDescent="0.25">
      <c r="B28" s="25"/>
      <c r="C28" s="51"/>
      <c r="D28" s="52"/>
      <c r="F28" s="25">
        <v>45863</v>
      </c>
      <c r="G28" s="28"/>
      <c r="H28" s="29"/>
    </row>
    <row r="29" spans="2:11" ht="15" customHeight="1" x14ac:dyDescent="0.25">
      <c r="B29" s="25"/>
      <c r="C29" s="51"/>
      <c r="D29" s="52"/>
      <c r="F29" s="25">
        <v>45864</v>
      </c>
      <c r="G29" s="28"/>
      <c r="H29" s="29"/>
    </row>
    <row r="30" spans="2:11" ht="15" customHeight="1" x14ac:dyDescent="0.25">
      <c r="B30" s="25"/>
      <c r="C30" s="51"/>
      <c r="D30" s="52"/>
      <c r="F30" s="25">
        <v>45865</v>
      </c>
      <c r="G30" s="28"/>
      <c r="H30" s="29"/>
    </row>
    <row r="31" spans="2:11" ht="15" customHeight="1" x14ac:dyDescent="0.25">
      <c r="B31" s="25"/>
      <c r="C31" s="51"/>
      <c r="D31" s="52"/>
      <c r="F31" s="25">
        <v>45866</v>
      </c>
      <c r="G31" s="28"/>
      <c r="H31" s="29"/>
    </row>
    <row r="32" spans="2:11" ht="15" customHeight="1" x14ac:dyDescent="0.25">
      <c r="B32" s="25"/>
      <c r="C32" s="51"/>
      <c r="D32" s="52"/>
      <c r="F32" s="25">
        <v>45867</v>
      </c>
      <c r="G32" s="28"/>
      <c r="H32" s="29"/>
    </row>
    <row r="33" spans="2:8" ht="15" customHeight="1" x14ac:dyDescent="0.25">
      <c r="B33" s="25"/>
      <c r="C33" s="51"/>
      <c r="D33" s="52"/>
      <c r="F33" s="25">
        <v>45868</v>
      </c>
      <c r="G33" s="28"/>
      <c r="H33" s="29"/>
    </row>
    <row r="34" spans="2:8" ht="15" customHeight="1" thickBot="1" x14ac:dyDescent="0.3">
      <c r="B34" s="34"/>
      <c r="C34" s="55"/>
      <c r="D34" s="56"/>
      <c r="F34" s="34">
        <v>45869</v>
      </c>
      <c r="G34" s="37"/>
      <c r="H34" s="38"/>
    </row>
    <row r="35" spans="2:8" s="42" customFormat="1" x14ac:dyDescent="0.25">
      <c r="B35" s="39" t="s">
        <v>26</v>
      </c>
      <c r="C35" s="57">
        <f>SUBTOTAL(109,ExFrais14[Montant 1])</f>
        <v>0</v>
      </c>
      <c r="D35" s="58">
        <f>SUBTOTAL(109,ExFrais14[Montant 2])</f>
        <v>0</v>
      </c>
      <c r="F35" s="43" t="s">
        <v>26</v>
      </c>
      <c r="G35" s="44">
        <f>SUBTOTAL(109,ExRepas15[Repas 1])</f>
        <v>0</v>
      </c>
      <c r="H35" s="45">
        <f>SUBTOTAL(109,ExRepas15[Repas 2])</f>
        <v>0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Alain Tressard</cp:lastModifiedBy>
  <dcterms:created xsi:type="dcterms:W3CDTF">2006-09-16T00:00:00Z</dcterms:created>
  <dcterms:modified xsi:type="dcterms:W3CDTF">2025-12-09T21:42:57Z</dcterms:modified>
</cp:coreProperties>
</file>